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tabRatio="500"/>
  </bookViews>
  <sheets>
    <sheet name="Zał nr 2 do uchwały" sheetId="2" r:id="rId1"/>
    <sheet name="Zbiorczo" sheetId="3" r:id="rId2"/>
    <sheet name="DWDz Szkl.Por" sheetId="8" r:id="rId3"/>
    <sheet name="MOW Szkl.Por" sheetId="6" r:id="rId4"/>
    <sheet name="PPPP Kowary" sheetId="10" r:id="rId5"/>
    <sheet name="PPP Szkl.Por." sheetId="11" r:id="rId6"/>
    <sheet name="ZSO iMS Szklarska Por." sheetId="9" r:id="rId7"/>
    <sheet name="ZSS Miłków" sheetId="7" r:id="rId8"/>
    <sheet name="ZST i L Piechowice" sheetId="5" r:id="rId9"/>
    <sheet name="Dom Dziecka Sz.Por." sheetId="12" r:id="rId10"/>
    <sheet name="ZSO Kowary" sheetId="4" r:id="rId11"/>
    <sheet name="Arkusz2" sheetId="13" r:id="rId12"/>
    <sheet name="szkoła" sheetId="14" r:id="rId13"/>
    <sheet name="stażysta" sheetId="15" r:id="rId14"/>
    <sheet name="kontraktowy" sheetId="16" r:id="rId15"/>
    <sheet name="mianowany" sheetId="17" r:id="rId16"/>
    <sheet name="dyplomowany" sheetId="18" r:id="rId17"/>
    <sheet name="Arkusz1" sheetId="19" r:id="rId18"/>
    <sheet name="Wzór" sheetId="1" r:id="rId19"/>
  </sheets>
  <externalReferences>
    <externalReference r:id="rId20"/>
    <externalReference r:id="rId21"/>
    <externalReference r:id="rId22"/>
  </externalReferences>
  <definedNames>
    <definedName name="__xlnm_Print_Area_14">szkoła!$A$2:$E$64</definedName>
    <definedName name="__xlnm_Print_Area_15">stażysta!$A$1:$N$55</definedName>
    <definedName name="__xlnm_Print_Area_16">kontraktowy!$A$1:$N$55</definedName>
    <definedName name="__xlnm_Print_Area_17">mianowany!$A$1:$N$55</definedName>
    <definedName name="__xlnm_Print_Area_18">dyplomowany!$A$1:$N$55</definedName>
    <definedName name="_xlnm.Print_Area" localSheetId="16">dyplomowany!$A$1:$N$55</definedName>
    <definedName name="_xlnm.Print_Area" localSheetId="14">kontraktowy!$A$1:$N$55</definedName>
    <definedName name="_xlnm.Print_Area" localSheetId="15">mianowany!$A$1:$N$55</definedName>
    <definedName name="_xlnm.Print_Area" localSheetId="13">stażysta!$A$1:$N$55</definedName>
    <definedName name="_xlnm.Print_Area" localSheetId="12">szkoła!$A$2:$E$64</definedName>
    <definedName name="_xlnm.Print_Area" localSheetId="0">'Zał nr 2 do uchwały'!$A$1:$I$82</definedName>
    <definedName name="_xlnm.Print_Area" localSheetId="1">Zbiorczo!$A$1:$I$81</definedName>
  </definedNames>
  <calcPr calcId="124519"/>
  <fileRecoveryPr repairLoad="1"/>
</workbook>
</file>

<file path=xl/calcChain.xml><?xml version="1.0" encoding="utf-8"?>
<calcChain xmlns="http://schemas.openxmlformats.org/spreadsheetml/2006/main">
  <c r="S24" i="2"/>
  <c r="R24"/>
  <c r="Q24"/>
  <c r="P24"/>
  <c r="S23"/>
  <c r="R23"/>
  <c r="Q23"/>
  <c r="P23"/>
  <c r="F24" i="11"/>
  <c r="F23"/>
  <c r="F22"/>
  <c r="F21"/>
  <c r="F20"/>
  <c r="F19"/>
  <c r="F18"/>
  <c r="F17"/>
  <c r="F16"/>
  <c r="F15"/>
  <c r="F14"/>
  <c r="F13"/>
  <c r="F24" i="7"/>
  <c r="F23"/>
  <c r="F22"/>
  <c r="F21"/>
  <c r="F20"/>
  <c r="F19"/>
  <c r="F18"/>
  <c r="F17"/>
  <c r="F16"/>
  <c r="F15"/>
  <c r="F14"/>
  <c r="F13"/>
  <c r="F24" i="5"/>
  <c r="F23"/>
  <c r="F22"/>
  <c r="F21"/>
  <c r="F20"/>
  <c r="F19"/>
  <c r="F18"/>
  <c r="F17"/>
  <c r="F16"/>
  <c r="F15"/>
  <c r="F14"/>
  <c r="F13"/>
  <c r="E60" i="9"/>
  <c r="D60"/>
  <c r="C60"/>
  <c r="B60"/>
  <c r="E59"/>
  <c r="D59"/>
  <c r="C59"/>
  <c r="B59"/>
  <c r="E58"/>
  <c r="D58"/>
  <c r="C58"/>
  <c r="B58"/>
  <c r="E57"/>
  <c r="D57"/>
  <c r="C57"/>
  <c r="B57"/>
  <c r="E56"/>
  <c r="D56"/>
  <c r="C56"/>
  <c r="B56"/>
  <c r="E55"/>
  <c r="D55"/>
  <c r="C55"/>
  <c r="B55"/>
  <c r="E54"/>
  <c r="D54"/>
  <c r="C54"/>
  <c r="B54"/>
  <c r="E53"/>
  <c r="D53"/>
  <c r="C53"/>
  <c r="B53"/>
  <c r="E52"/>
  <c r="D52"/>
  <c r="C52"/>
  <c r="B52"/>
  <c r="E51"/>
  <c r="D51"/>
  <c r="C51"/>
  <c r="B51"/>
  <c r="E50"/>
  <c r="D50"/>
  <c r="C50"/>
  <c r="B50"/>
  <c r="E49"/>
  <c r="D49"/>
  <c r="C49"/>
  <c r="B49"/>
  <c r="E48"/>
  <c r="D48"/>
  <c r="C48"/>
  <c r="B48"/>
  <c r="E47"/>
  <c r="D47"/>
  <c r="C47"/>
  <c r="B47"/>
  <c r="E46"/>
  <c r="D46"/>
  <c r="C46"/>
  <c r="B46"/>
  <c r="E45"/>
  <c r="D45"/>
  <c r="C45"/>
  <c r="B45"/>
  <c r="E44"/>
  <c r="D44"/>
  <c r="C44"/>
  <c r="B44"/>
  <c r="E43"/>
  <c r="D43"/>
  <c r="C43"/>
  <c r="B43"/>
  <c r="E42"/>
  <c r="D42"/>
  <c r="C42"/>
  <c r="B42"/>
  <c r="E41"/>
  <c r="D41"/>
  <c r="C41"/>
  <c r="B41"/>
  <c r="E40"/>
  <c r="D40"/>
  <c r="C40"/>
  <c r="B40"/>
  <c r="E39"/>
  <c r="D39"/>
  <c r="C39"/>
  <c r="B39"/>
  <c r="E37"/>
  <c r="D37"/>
  <c r="C37"/>
  <c r="B37"/>
  <c r="E36"/>
  <c r="D36"/>
  <c r="C36"/>
  <c r="B36"/>
  <c r="E35"/>
  <c r="D35"/>
  <c r="C35"/>
  <c r="B35"/>
  <c r="B24"/>
  <c r="C24"/>
  <c r="D24"/>
  <c r="E24"/>
  <c r="F24"/>
  <c r="B23"/>
  <c r="C23"/>
  <c r="F23"/>
  <c r="D23"/>
  <c r="E23"/>
  <c r="B22"/>
  <c r="C22"/>
  <c r="D22"/>
  <c r="E22"/>
  <c r="F22"/>
  <c r="B21"/>
  <c r="C21"/>
  <c r="D21"/>
  <c r="E21"/>
  <c r="F21"/>
  <c r="B20"/>
  <c r="C20"/>
  <c r="D20"/>
  <c r="E20"/>
  <c r="F20"/>
  <c r="B19"/>
  <c r="C19"/>
  <c r="D19"/>
  <c r="E19"/>
  <c r="F19"/>
  <c r="B18"/>
  <c r="C18"/>
  <c r="D18"/>
  <c r="E18"/>
  <c r="F18"/>
  <c r="B17"/>
  <c r="C17"/>
  <c r="D17"/>
  <c r="E17"/>
  <c r="F17"/>
  <c r="B16"/>
  <c r="C16"/>
  <c r="D16"/>
  <c r="E16"/>
  <c r="F16"/>
  <c r="B15"/>
  <c r="C15"/>
  <c r="D15"/>
  <c r="E15"/>
  <c r="F15"/>
  <c r="B14"/>
  <c r="C14"/>
  <c r="D14"/>
  <c r="E14"/>
  <c r="F14"/>
  <c r="B13"/>
  <c r="C13"/>
  <c r="D13"/>
  <c r="E13"/>
  <c r="F13"/>
  <c r="F24" i="10"/>
  <c r="F23"/>
  <c r="F22"/>
  <c r="F21"/>
  <c r="F20"/>
  <c r="F19"/>
  <c r="F18"/>
  <c r="F17"/>
  <c r="F16"/>
  <c r="F15"/>
  <c r="F14"/>
  <c r="F13"/>
  <c r="E37" i="6"/>
  <c r="D37"/>
  <c r="C37"/>
  <c r="B37"/>
  <c r="E35"/>
  <c r="D35"/>
  <c r="C35"/>
  <c r="B35"/>
  <c r="F24"/>
  <c r="F23"/>
  <c r="F22"/>
  <c r="F21"/>
  <c r="F20"/>
  <c r="F19"/>
  <c r="F18"/>
  <c r="F17"/>
  <c r="F16"/>
  <c r="F15"/>
  <c r="F14"/>
  <c r="F13"/>
  <c r="E60" i="8"/>
  <c r="D60"/>
  <c r="C60"/>
  <c r="B60"/>
  <c r="E59"/>
  <c r="D59"/>
  <c r="C59"/>
  <c r="B59"/>
  <c r="E58"/>
  <c r="D58"/>
  <c r="C58"/>
  <c r="B58"/>
  <c r="E57"/>
  <c r="D57"/>
  <c r="C57"/>
  <c r="B57"/>
  <c r="E56"/>
  <c r="D56"/>
  <c r="C56"/>
  <c r="B56"/>
  <c r="E55"/>
  <c r="D55"/>
  <c r="C55"/>
  <c r="B55"/>
  <c r="E54"/>
  <c r="D54"/>
  <c r="C54"/>
  <c r="B54"/>
  <c r="E53"/>
  <c r="D53"/>
  <c r="C53"/>
  <c r="B53"/>
  <c r="E52"/>
  <c r="D52"/>
  <c r="C52"/>
  <c r="B52"/>
  <c r="E51"/>
  <c r="D51"/>
  <c r="C51"/>
  <c r="B51"/>
  <c r="E50"/>
  <c r="D50"/>
  <c r="C50"/>
  <c r="B50"/>
  <c r="E49"/>
  <c r="D49"/>
  <c r="C49"/>
  <c r="B49"/>
  <c r="E48"/>
  <c r="D48"/>
  <c r="C48"/>
  <c r="B48"/>
  <c r="E47"/>
  <c r="D47"/>
  <c r="C47"/>
  <c r="B47"/>
  <c r="E46"/>
  <c r="D46"/>
  <c r="C46"/>
  <c r="B46"/>
  <c r="E45"/>
  <c r="D45"/>
  <c r="C45"/>
  <c r="B45"/>
  <c r="E44"/>
  <c r="D44"/>
  <c r="C44"/>
  <c r="B44"/>
  <c r="E43"/>
  <c r="D43"/>
  <c r="C43"/>
  <c r="B43"/>
  <c r="E42"/>
  <c r="D42"/>
  <c r="C42"/>
  <c r="B42"/>
  <c r="E41"/>
  <c r="D41"/>
  <c r="C41"/>
  <c r="B41"/>
  <c r="E40"/>
  <c r="D40"/>
  <c r="C40"/>
  <c r="B40"/>
  <c r="E39"/>
  <c r="D39"/>
  <c r="C39"/>
  <c r="B39"/>
  <c r="E37"/>
  <c r="D37"/>
  <c r="C37"/>
  <c r="B37"/>
  <c r="E36"/>
  <c r="D36"/>
  <c r="C36"/>
  <c r="B36"/>
  <c r="E35"/>
  <c r="D35"/>
  <c r="C35"/>
  <c r="B35"/>
  <c r="B24"/>
  <c r="B28" i="2"/>
  <c r="C24" i="8"/>
  <c r="C28" i="3"/>
  <c r="D24" i="8"/>
  <c r="D28" i="2"/>
  <c r="E24" i="8"/>
  <c r="E28" i="3"/>
  <c r="F24" i="8"/>
  <c r="B23"/>
  <c r="B27" i="3"/>
  <c r="C23" i="8"/>
  <c r="C27" i="3"/>
  <c r="D23" i="8"/>
  <c r="D27" i="3"/>
  <c r="E23" i="8"/>
  <c r="E27" i="3"/>
  <c r="B22" i="8"/>
  <c r="B26" i="3"/>
  <c r="C22" i="8"/>
  <c r="C26" i="3"/>
  <c r="D22" i="8"/>
  <c r="D26" i="3"/>
  <c r="E22" i="8"/>
  <c r="E26" i="3"/>
  <c r="F22" i="8"/>
  <c r="B21"/>
  <c r="B25" i="3"/>
  <c r="C21" i="8"/>
  <c r="C25" i="3"/>
  <c r="D21" i="8"/>
  <c r="D25" i="3"/>
  <c r="E21" i="8"/>
  <c r="E25" i="3"/>
  <c r="F21" i="8"/>
  <c r="B20"/>
  <c r="B24" i="3"/>
  <c r="C20" i="8"/>
  <c r="C24" i="3"/>
  <c r="D20" i="8"/>
  <c r="D24" i="3"/>
  <c r="E20" i="8"/>
  <c r="E24" i="3"/>
  <c r="F20" i="8"/>
  <c r="B19"/>
  <c r="B23" i="3"/>
  <c r="C19" i="8"/>
  <c r="C23" i="3"/>
  <c r="D19" i="8"/>
  <c r="D23" i="3"/>
  <c r="E19" i="8"/>
  <c r="E23" i="3"/>
  <c r="F19" i="8"/>
  <c r="B18"/>
  <c r="B22" i="3"/>
  <c r="C18" i="8"/>
  <c r="C22" i="3"/>
  <c r="D18" i="8"/>
  <c r="D22" i="3"/>
  <c r="E18" i="8"/>
  <c r="E22" i="3"/>
  <c r="F18" i="8"/>
  <c r="B17"/>
  <c r="B21" i="3"/>
  <c r="C17" i="8"/>
  <c r="C21" i="3"/>
  <c r="D17" i="8"/>
  <c r="D21" i="3"/>
  <c r="E17" i="8"/>
  <c r="E21" i="3"/>
  <c r="F17" i="8"/>
  <c r="B16"/>
  <c r="B20" i="3"/>
  <c r="C16" i="8"/>
  <c r="C20" i="3"/>
  <c r="D16" i="8"/>
  <c r="D20" i="3"/>
  <c r="E16" i="8"/>
  <c r="E20" i="3"/>
  <c r="F16" i="8"/>
  <c r="B15"/>
  <c r="B19" i="3"/>
  <c r="C15" i="8"/>
  <c r="C19" i="3"/>
  <c r="D15" i="8"/>
  <c r="D19" i="3"/>
  <c r="E15" i="8"/>
  <c r="E19" i="3"/>
  <c r="F15" i="8"/>
  <c r="B14"/>
  <c r="B18" i="3"/>
  <c r="C14" i="8"/>
  <c r="C18" i="3"/>
  <c r="D14" i="8"/>
  <c r="D18" i="3"/>
  <c r="E14" i="8"/>
  <c r="E18" i="3"/>
  <c r="F14" i="8"/>
  <c r="B13"/>
  <c r="B17" i="3"/>
  <c r="C13" i="8"/>
  <c r="C17" i="3"/>
  <c r="D13" i="8"/>
  <c r="D17" i="3"/>
  <c r="E13" i="8"/>
  <c r="E17" i="3"/>
  <c r="F13" i="8"/>
  <c r="E18" i="2"/>
  <c r="E19"/>
  <c r="E20"/>
  <c r="E21"/>
  <c r="E22"/>
  <c r="E23"/>
  <c r="E24"/>
  <c r="E25"/>
  <c r="E30" s="1"/>
  <c r="E26"/>
  <c r="E27"/>
  <c r="E17"/>
  <c r="S31" s="1"/>
  <c r="D18"/>
  <c r="D19"/>
  <c r="D20"/>
  <c r="D21"/>
  <c r="D22"/>
  <c r="D23"/>
  <c r="D24"/>
  <c r="D25"/>
  <c r="D30" s="1"/>
  <c r="D26"/>
  <c r="D27"/>
  <c r="D17"/>
  <c r="D31" s="1"/>
  <c r="C18"/>
  <c r="C19"/>
  <c r="C20"/>
  <c r="C21"/>
  <c r="C22"/>
  <c r="C23"/>
  <c r="C24"/>
  <c r="C25"/>
  <c r="C30" s="1"/>
  <c r="C26"/>
  <c r="C27"/>
  <c r="C17"/>
  <c r="Q31" s="1"/>
  <c r="B18"/>
  <c r="B19"/>
  <c r="I19" s="1"/>
  <c r="B20"/>
  <c r="B21"/>
  <c r="F21"/>
  <c r="B22"/>
  <c r="I22"/>
  <c r="B23"/>
  <c r="F23"/>
  <c r="B24"/>
  <c r="F24"/>
  <c r="B25"/>
  <c r="B30" s="1"/>
  <c r="B26"/>
  <c r="I26" s="1"/>
  <c r="B27"/>
  <c r="F27" s="1"/>
  <c r="B17"/>
  <c r="B31" s="1"/>
  <c r="F24" i="4"/>
  <c r="F23"/>
  <c r="F22"/>
  <c r="F21"/>
  <c r="F20"/>
  <c r="F19"/>
  <c r="F18"/>
  <c r="F17"/>
  <c r="F16"/>
  <c r="F15"/>
  <c r="F14"/>
  <c r="F13"/>
  <c r="K50" i="3"/>
  <c r="L50"/>
  <c r="K51"/>
  <c r="L51"/>
  <c r="M51"/>
  <c r="J51"/>
  <c r="E66"/>
  <c r="E65" i="2" s="1"/>
  <c r="B66" i="3"/>
  <c r="B65" i="2" s="1"/>
  <c r="C66" i="3"/>
  <c r="C65" i="2" s="1"/>
  <c r="D66" i="3"/>
  <c r="D65" i="2"/>
  <c r="C74" i="3"/>
  <c r="C73" i="2"/>
  <c r="D74" i="3"/>
  <c r="D73" i="2"/>
  <c r="E74" i="3"/>
  <c r="E73" i="2"/>
  <c r="C73" i="3"/>
  <c r="C72" i="2" s="1"/>
  <c r="D73" i="3"/>
  <c r="D72" i="2" s="1"/>
  <c r="E73" i="3"/>
  <c r="E72" i="2" s="1"/>
  <c r="B73" i="3"/>
  <c r="B72" i="2" s="1"/>
  <c r="I72" s="1"/>
  <c r="B74" i="3"/>
  <c r="B73" i="2"/>
  <c r="F73" i="3"/>
  <c r="G73"/>
  <c r="H73"/>
  <c r="F74"/>
  <c r="G74"/>
  <c r="H74"/>
  <c r="B55"/>
  <c r="B54" i="2"/>
  <c r="B56" i="3"/>
  <c r="B55" i="2"/>
  <c r="B57" i="3"/>
  <c r="B56" i="2"/>
  <c r="B58" i="3"/>
  <c r="B57" i="2" s="1"/>
  <c r="B59" i="3"/>
  <c r="B58" i="2" s="1"/>
  <c r="B60" i="3"/>
  <c r="B59" i="2" s="1"/>
  <c r="C55" i="3"/>
  <c r="C54" i="2" s="1"/>
  <c r="C56" i="3"/>
  <c r="C55" i="2" s="1"/>
  <c r="C57" i="3"/>
  <c r="C56" i="2" s="1"/>
  <c r="C58" i="3"/>
  <c r="C57" i="2" s="1"/>
  <c r="C59" i="3"/>
  <c r="C58" i="2" s="1"/>
  <c r="C60" i="3"/>
  <c r="C59" i="2" s="1"/>
  <c r="D55" i="3"/>
  <c r="D54" i="2" s="1"/>
  <c r="D56" i="3"/>
  <c r="D55" i="2" s="1"/>
  <c r="D57" i="3"/>
  <c r="D56" i="2" s="1"/>
  <c r="D58" i="3"/>
  <c r="D57" i="2" s="1"/>
  <c r="E55" i="3"/>
  <c r="E54" i="2" s="1"/>
  <c r="E56" i="3"/>
  <c r="E55" i="2" s="1"/>
  <c r="E57" i="3"/>
  <c r="E56" i="2" s="1"/>
  <c r="E58" i="3"/>
  <c r="E57" i="2" s="1"/>
  <c r="E59" i="3"/>
  <c r="E58" i="2" s="1"/>
  <c r="B54" i="3"/>
  <c r="B53" i="2" s="1"/>
  <c r="C54" i="3"/>
  <c r="C53" i="2" s="1"/>
  <c r="D54" i="3"/>
  <c r="E54"/>
  <c r="E53" i="2"/>
  <c r="E71" i="3"/>
  <c r="E70" i="2"/>
  <c r="C71" i="3"/>
  <c r="C70" i="2"/>
  <c r="D71" i="3"/>
  <c r="D70" i="2"/>
  <c r="C72" i="3"/>
  <c r="C71" i="2"/>
  <c r="D72" i="3"/>
  <c r="D71" i="2"/>
  <c r="E72" i="3"/>
  <c r="E71" i="2"/>
  <c r="B71" i="3"/>
  <c r="B70" i="2"/>
  <c r="I70" s="1"/>
  <c r="B72" i="3"/>
  <c r="B71" i="2" s="1"/>
  <c r="I71" s="1"/>
  <c r="C75" i="3"/>
  <c r="C74" i="2" s="1"/>
  <c r="D75" i="3"/>
  <c r="D74" i="2" s="1"/>
  <c r="E75" i="3"/>
  <c r="E74" i="2" s="1"/>
  <c r="B75" i="3"/>
  <c r="B74" i="2" s="1"/>
  <c r="I74" s="1"/>
  <c r="B61" i="3"/>
  <c r="B60" i="2"/>
  <c r="B62" i="3"/>
  <c r="B61" i="2"/>
  <c r="B63" i="3"/>
  <c r="B62" i="2"/>
  <c r="B64" i="3"/>
  <c r="B63" i="2"/>
  <c r="B65" i="3"/>
  <c r="B64" i="2"/>
  <c r="B67" i="3"/>
  <c r="B66" i="2"/>
  <c r="B68" i="3"/>
  <c r="B67" i="2"/>
  <c r="B69" i="3"/>
  <c r="B68" i="2"/>
  <c r="B70" i="3"/>
  <c r="B69" i="2"/>
  <c r="C51" i="3"/>
  <c r="D51"/>
  <c r="D50" i="2" s="1"/>
  <c r="E51" i="3"/>
  <c r="E50" i="2" s="1"/>
  <c r="B51" i="3"/>
  <c r="B50" i="2" s="1"/>
  <c r="I50" s="1"/>
  <c r="F54" i="3"/>
  <c r="G54"/>
  <c r="H54"/>
  <c r="H57" s="1"/>
  <c r="E70"/>
  <c r="E69" i="2" s="1"/>
  <c r="D70" i="3"/>
  <c r="D69" i="2" s="1"/>
  <c r="C70" i="3"/>
  <c r="C69" i="2" s="1"/>
  <c r="I69" s="1"/>
  <c r="E69" i="3"/>
  <c r="E68" i="2" s="1"/>
  <c r="D69" i="3"/>
  <c r="D68" i="2" s="1"/>
  <c r="C69" i="3"/>
  <c r="C68" i="2" s="1"/>
  <c r="E68" i="3"/>
  <c r="E67" i="2" s="1"/>
  <c r="D68" i="3"/>
  <c r="D67" i="2" s="1"/>
  <c r="C68" i="3"/>
  <c r="C67" i="2" s="1"/>
  <c r="I67" s="1"/>
  <c r="E67" i="3"/>
  <c r="E66" i="2" s="1"/>
  <c r="D67" i="3"/>
  <c r="D66" i="2" s="1"/>
  <c r="C67" i="3"/>
  <c r="C66" i="2" s="1"/>
  <c r="E65" i="3"/>
  <c r="E64" i="2" s="1"/>
  <c r="D65" i="3"/>
  <c r="D64" i="2" s="1"/>
  <c r="C65" i="3"/>
  <c r="C64" i="2" s="1"/>
  <c r="I64" s="1"/>
  <c r="E64" i="3"/>
  <c r="E63" i="2" s="1"/>
  <c r="D64" i="3"/>
  <c r="D63" i="2" s="1"/>
  <c r="C64" i="3"/>
  <c r="C63" i="2" s="1"/>
  <c r="E63" i="3"/>
  <c r="E62" i="2" s="1"/>
  <c r="D63" i="3"/>
  <c r="D62" i="2" s="1"/>
  <c r="C63" i="3"/>
  <c r="C62" i="2" s="1"/>
  <c r="I62" s="1"/>
  <c r="E62" i="3"/>
  <c r="E61" i="2" s="1"/>
  <c r="D62" i="3"/>
  <c r="D61" i="2" s="1"/>
  <c r="C62" i="3"/>
  <c r="C61" i="2" s="1"/>
  <c r="E61" i="3"/>
  <c r="E60" i="2" s="1"/>
  <c r="D61" i="3"/>
  <c r="D60" i="2" s="1"/>
  <c r="C61" i="3"/>
  <c r="C60" i="2" s="1"/>
  <c r="I60" s="1"/>
  <c r="E60" i="3"/>
  <c r="E59" i="2" s="1"/>
  <c r="D60" i="3"/>
  <c r="D59" i="2" s="1"/>
  <c r="D59" i="3"/>
  <c r="D58" i="2" s="1"/>
  <c r="F13" i="12"/>
  <c r="F14"/>
  <c r="F15"/>
  <c r="F16"/>
  <c r="F17"/>
  <c r="F18"/>
  <c r="F19"/>
  <c r="F20"/>
  <c r="F21"/>
  <c r="F22"/>
  <c r="F23"/>
  <c r="F24"/>
  <c r="B26"/>
  <c r="C26"/>
  <c r="D26"/>
  <c r="E26"/>
  <c r="B27"/>
  <c r="C27"/>
  <c r="D27"/>
  <c r="E27"/>
  <c r="B28"/>
  <c r="C28"/>
  <c r="D28"/>
  <c r="E28"/>
  <c r="E29"/>
  <c r="B37"/>
  <c r="J52" i="3"/>
  <c r="B35" i="12"/>
  <c r="J50" i="3"/>
  <c r="C37" i="12"/>
  <c r="K52" i="3"/>
  <c r="D37" i="12"/>
  <c r="L52" i="3"/>
  <c r="E37" i="12"/>
  <c r="M52" i="3"/>
  <c r="E35" i="12"/>
  <c r="M50" i="3"/>
  <c r="B22" i="18"/>
  <c r="B23"/>
  <c r="B24"/>
  <c r="N31"/>
  <c r="B32"/>
  <c r="B30"/>
  <c r="C32"/>
  <c r="C30"/>
  <c r="D32"/>
  <c r="D30"/>
  <c r="E32"/>
  <c r="E30"/>
  <c r="F32"/>
  <c r="F30"/>
  <c r="G32"/>
  <c r="G30"/>
  <c r="H32"/>
  <c r="H30"/>
  <c r="I32"/>
  <c r="I30"/>
  <c r="J32"/>
  <c r="J30"/>
  <c r="K32"/>
  <c r="K30"/>
  <c r="L32"/>
  <c r="L30"/>
  <c r="M32"/>
  <c r="M30"/>
  <c r="N32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B22" i="16"/>
  <c r="B23"/>
  <c r="B24"/>
  <c r="N31"/>
  <c r="B32"/>
  <c r="B30"/>
  <c r="C32"/>
  <c r="C30"/>
  <c r="D32"/>
  <c r="D30"/>
  <c r="E32"/>
  <c r="E30"/>
  <c r="F32"/>
  <c r="F30"/>
  <c r="G32"/>
  <c r="G30"/>
  <c r="H32"/>
  <c r="H30"/>
  <c r="I32"/>
  <c r="I30"/>
  <c r="J32"/>
  <c r="J30"/>
  <c r="K32"/>
  <c r="K30"/>
  <c r="L32"/>
  <c r="L30"/>
  <c r="M32"/>
  <c r="M30"/>
  <c r="N32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B22" i="17"/>
  <c r="B23"/>
  <c r="B24"/>
  <c r="N31"/>
  <c r="B32"/>
  <c r="B30"/>
  <c r="C32"/>
  <c r="C30"/>
  <c r="D32"/>
  <c r="D30"/>
  <c r="E32"/>
  <c r="E30"/>
  <c r="F32"/>
  <c r="F30"/>
  <c r="G32"/>
  <c r="G30"/>
  <c r="H32"/>
  <c r="H30"/>
  <c r="I32"/>
  <c r="I30"/>
  <c r="J32"/>
  <c r="J30"/>
  <c r="K32"/>
  <c r="K30"/>
  <c r="L32"/>
  <c r="L30"/>
  <c r="M32"/>
  <c r="M30"/>
  <c r="N32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B22" i="15"/>
  <c r="B23"/>
  <c r="B24"/>
  <c r="N31"/>
  <c r="B32"/>
  <c r="B30"/>
  <c r="C32"/>
  <c r="C30"/>
  <c r="D32"/>
  <c r="D30"/>
  <c r="E32"/>
  <c r="E30"/>
  <c r="F32"/>
  <c r="F30"/>
  <c r="G32"/>
  <c r="G30"/>
  <c r="H32"/>
  <c r="H30"/>
  <c r="I32"/>
  <c r="I30"/>
  <c r="J32"/>
  <c r="J30"/>
  <c r="K32"/>
  <c r="K30"/>
  <c r="L32"/>
  <c r="L30"/>
  <c r="M32"/>
  <c r="M30"/>
  <c r="N32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B13" i="14"/>
  <c r="C13"/>
  <c r="D13"/>
  <c r="F13" s="1"/>
  <c r="E13"/>
  <c r="B14"/>
  <c r="C14"/>
  <c r="D14"/>
  <c r="E14"/>
  <c r="B15"/>
  <c r="C15"/>
  <c r="D15"/>
  <c r="E15"/>
  <c r="F15"/>
  <c r="B16"/>
  <c r="C16"/>
  <c r="D16"/>
  <c r="E16"/>
  <c r="B17"/>
  <c r="C17"/>
  <c r="D17"/>
  <c r="E17"/>
  <c r="F17" s="1"/>
  <c r="B18"/>
  <c r="C18"/>
  <c r="D18"/>
  <c r="E18"/>
  <c r="F18"/>
  <c r="B19"/>
  <c r="C19"/>
  <c r="D19"/>
  <c r="E19"/>
  <c r="F19" s="1"/>
  <c r="B20"/>
  <c r="C20"/>
  <c r="D20"/>
  <c r="E20"/>
  <c r="B21"/>
  <c r="C21"/>
  <c r="D21"/>
  <c r="E21"/>
  <c r="F21"/>
  <c r="B22"/>
  <c r="C22"/>
  <c r="D22"/>
  <c r="F22" s="1"/>
  <c r="E22"/>
  <c r="B23"/>
  <c r="C23"/>
  <c r="D23"/>
  <c r="E23"/>
  <c r="F23" s="1"/>
  <c r="B24"/>
  <c r="C24"/>
  <c r="D24"/>
  <c r="E24"/>
  <c r="B36"/>
  <c r="C36"/>
  <c r="D36"/>
  <c r="E36"/>
  <c r="B39"/>
  <c r="C39"/>
  <c r="D39"/>
  <c r="E39"/>
  <c r="B40"/>
  <c r="C40"/>
  <c r="D40"/>
  <c r="E40"/>
  <c r="B41"/>
  <c r="C41"/>
  <c r="D41"/>
  <c r="E41"/>
  <c r="B42"/>
  <c r="C42"/>
  <c r="D42"/>
  <c r="E42"/>
  <c r="B43"/>
  <c r="C43"/>
  <c r="D43"/>
  <c r="E43"/>
  <c r="B44"/>
  <c r="C44"/>
  <c r="D44"/>
  <c r="E44"/>
  <c r="B45"/>
  <c r="C45"/>
  <c r="D45"/>
  <c r="E45"/>
  <c r="B46"/>
  <c r="C46"/>
  <c r="D46"/>
  <c r="E46"/>
  <c r="B47"/>
  <c r="C47"/>
  <c r="D47"/>
  <c r="E47"/>
  <c r="B48"/>
  <c r="C48"/>
  <c r="D48"/>
  <c r="E48"/>
  <c r="B49"/>
  <c r="C49"/>
  <c r="D49"/>
  <c r="E49"/>
  <c r="B50"/>
  <c r="C50"/>
  <c r="D50"/>
  <c r="E50"/>
  <c r="B51"/>
  <c r="C51"/>
  <c r="D51"/>
  <c r="E51"/>
  <c r="B52"/>
  <c r="C52"/>
  <c r="D52"/>
  <c r="E52"/>
  <c r="B53"/>
  <c r="C53"/>
  <c r="D53"/>
  <c r="E53"/>
  <c r="B54"/>
  <c r="C54"/>
  <c r="D54"/>
  <c r="E54"/>
  <c r="B55"/>
  <c r="C55"/>
  <c r="D55"/>
  <c r="E55"/>
  <c r="B56"/>
  <c r="C56"/>
  <c r="D56"/>
  <c r="E56"/>
  <c r="B57"/>
  <c r="C57"/>
  <c r="D57"/>
  <c r="E57"/>
  <c r="B58"/>
  <c r="C58"/>
  <c r="D58"/>
  <c r="E58"/>
  <c r="B59"/>
  <c r="C59"/>
  <c r="D59"/>
  <c r="E59"/>
  <c r="B60"/>
  <c r="C60"/>
  <c r="D60"/>
  <c r="E60"/>
  <c r="F13" i="1"/>
  <c r="F14"/>
  <c r="F15"/>
  <c r="F16"/>
  <c r="F17"/>
  <c r="F18"/>
  <c r="F19"/>
  <c r="F20"/>
  <c r="F21"/>
  <c r="F22"/>
  <c r="F23"/>
  <c r="F24"/>
  <c r="B26"/>
  <c r="C26"/>
  <c r="D26"/>
  <c r="E26"/>
  <c r="B27"/>
  <c r="C27"/>
  <c r="D27"/>
  <c r="E27"/>
  <c r="B28"/>
  <c r="C28"/>
  <c r="D28"/>
  <c r="E28"/>
  <c r="B37"/>
  <c r="B35"/>
  <c r="C37"/>
  <c r="C35"/>
  <c r="D37"/>
  <c r="D35"/>
  <c r="E37"/>
  <c r="E35"/>
  <c r="J50" i="2"/>
  <c r="K50"/>
  <c r="L50"/>
  <c r="M50"/>
  <c r="H56"/>
  <c r="K51"/>
  <c r="D37" i="14"/>
  <c r="B37"/>
  <c r="F14"/>
  <c r="E37"/>
  <c r="C37"/>
  <c r="F24"/>
  <c r="F20"/>
  <c r="F16"/>
  <c r="D35"/>
  <c r="B35"/>
  <c r="N30" i="16"/>
  <c r="E35" i="14"/>
  <c r="C35"/>
  <c r="L51" i="2"/>
  <c r="M51"/>
  <c r="J51"/>
  <c r="I61" i="3"/>
  <c r="F19" i="2"/>
  <c r="M49"/>
  <c r="L49"/>
  <c r="K49"/>
  <c r="J49"/>
  <c r="N49" s="1"/>
  <c r="N30" i="15"/>
  <c r="I56" i="3"/>
  <c r="I71"/>
  <c r="I57"/>
  <c r="I75"/>
  <c r="F25" i="2"/>
  <c r="F20"/>
  <c r="I69" i="3"/>
  <c r="I59"/>
  <c r="I55"/>
  <c r="I63"/>
  <c r="F26" i="2"/>
  <c r="F22"/>
  <c r="F18"/>
  <c r="I73" i="3"/>
  <c r="I54"/>
  <c r="I72"/>
  <c r="I65"/>
  <c r="I66"/>
  <c r="I21" i="2"/>
  <c r="I24"/>
  <c r="I20"/>
  <c r="I18"/>
  <c r="C50"/>
  <c r="D53"/>
  <c r="C52" i="3"/>
  <c r="C51" i="2" s="1"/>
  <c r="I17"/>
  <c r="E52" i="3"/>
  <c r="E50"/>
  <c r="E49" i="2" s="1"/>
  <c r="I23"/>
  <c r="I51" i="3"/>
  <c r="I58"/>
  <c r="I60"/>
  <c r="I74"/>
  <c r="I64"/>
  <c r="F17"/>
  <c r="F19"/>
  <c r="F21"/>
  <c r="F23"/>
  <c r="F25"/>
  <c r="N30" i="17"/>
  <c r="N30" i="18"/>
  <c r="F18" i="3"/>
  <c r="F20"/>
  <c r="F22"/>
  <c r="F24"/>
  <c r="F26"/>
  <c r="F27"/>
  <c r="F23" i="8"/>
  <c r="B26" i="10"/>
  <c r="D26"/>
  <c r="B27"/>
  <c r="B28"/>
  <c r="D28"/>
  <c r="B26" i="5"/>
  <c r="B27"/>
  <c r="B28"/>
  <c r="E28" i="2"/>
  <c r="C28"/>
  <c r="I28"/>
  <c r="B28" i="3"/>
  <c r="F28" s="1"/>
  <c r="D28"/>
  <c r="C26" i="10"/>
  <c r="C27"/>
  <c r="C28"/>
  <c r="C50" i="3"/>
  <c r="C49" i="2" s="1"/>
  <c r="B30" i="3"/>
  <c r="I27" i="2"/>
  <c r="I68" i="3"/>
  <c r="C30"/>
  <c r="D30"/>
  <c r="F28" i="2"/>
  <c r="E51"/>
  <c r="I62" i="3"/>
  <c r="B52"/>
  <c r="B50" s="1"/>
  <c r="D52"/>
  <c r="D51" i="2" s="1"/>
  <c r="I70" i="3"/>
  <c r="I67"/>
  <c r="D50"/>
  <c r="D49" i="2" s="1"/>
  <c r="B51"/>
  <c r="I51" s="1"/>
  <c r="I52" i="3"/>
  <c r="I73" i="2"/>
  <c r="B49" l="1"/>
  <c r="E76" i="3"/>
  <c r="I50"/>
  <c r="B31"/>
  <c r="E32"/>
  <c r="E30"/>
  <c r="C31"/>
  <c r="D31"/>
  <c r="D32"/>
  <c r="E31"/>
  <c r="C32"/>
  <c r="B32"/>
  <c r="E34" s="1"/>
  <c r="E36" s="1"/>
  <c r="D27" i="14"/>
  <c r="E27"/>
  <c r="B27"/>
  <c r="C27"/>
  <c r="D26"/>
  <c r="B26"/>
  <c r="D28"/>
  <c r="B28"/>
  <c r="E26"/>
  <c r="C26"/>
  <c r="E28"/>
  <c r="C28"/>
  <c r="I56" i="2"/>
  <c r="I54"/>
  <c r="I58"/>
  <c r="I61"/>
  <c r="I63"/>
  <c r="I66"/>
  <c r="I68"/>
  <c r="I53"/>
  <c r="I55"/>
  <c r="I59"/>
  <c r="I57"/>
  <c r="I65"/>
  <c r="P31"/>
  <c r="R29"/>
  <c r="S30"/>
  <c r="Q30"/>
  <c r="R31"/>
  <c r="P29"/>
  <c r="C29"/>
  <c r="E29"/>
  <c r="E31"/>
  <c r="C31"/>
  <c r="E33" s="1"/>
  <c r="E35" s="1"/>
  <c r="F17"/>
  <c r="I25"/>
  <c r="P30"/>
  <c r="S29"/>
  <c r="Q29"/>
  <c r="R30"/>
  <c r="B29"/>
  <c r="D29"/>
  <c r="E75" l="1"/>
  <c r="I49"/>
  <c r="I29"/>
</calcChain>
</file>

<file path=xl/sharedStrings.xml><?xml version="1.0" encoding="utf-8"?>
<sst xmlns="http://schemas.openxmlformats.org/spreadsheetml/2006/main" count="1175" uniqueCount="161">
  <si>
    <t>FORMULARZ SPRAWOZDAWCZY DLA SZKÓŁ</t>
  </si>
  <si>
    <t>Informacja o strukturze zatrudnienia oraz faktycznych wydatkach na wynagrodzenia nauczycieli do przeprowadzenia analizy, o której mowa w art. 30a ust. 1 ustawy Karta Nauczyciela</t>
  </si>
  <si>
    <t>Nazwa i adres szkoły:</t>
  </si>
  <si>
    <t>REGON:</t>
  </si>
  <si>
    <t>1. Średnioroczna struktura zatrudnienia:</t>
  </si>
  <si>
    <t>na rok:</t>
  </si>
  <si>
    <r>
      <rPr>
        <sz val="9"/>
        <rFont val="Arial"/>
        <family val="2"/>
        <charset val="238"/>
      </rPr>
      <t xml:space="preserve">Jeśli którykolwiek z wierszy z nazwą miesiąca jest </t>
    </r>
    <r>
      <rPr>
        <b/>
        <u/>
        <sz val="9"/>
        <rFont val="Arial"/>
        <family val="2"/>
        <charset val="238"/>
      </rPr>
      <t>oznaczony czerwonym tłem</t>
    </r>
    <r>
      <rPr>
        <sz val="9"/>
        <rFont val="Arial"/>
        <family val="2"/>
        <charset val="238"/>
      </rPr>
      <t xml:space="preserve"> to KONIECZNIE należy POPRAWIĆ tabele "Struktura zatrudnienia" dla danej grupy awansu. 
</t>
    </r>
    <r>
      <rPr>
        <b/>
        <sz val="9"/>
        <rFont val="Arial"/>
        <family val="2"/>
        <charset val="238"/>
      </rPr>
      <t xml:space="preserve">Wiersz oznaczony czerwonym tłem nie będzie brany do wyliczenia średnich.
</t>
    </r>
    <r>
      <rPr>
        <sz val="9"/>
        <rFont val="Arial"/>
        <family val="2"/>
        <charset val="238"/>
      </rPr>
      <t>Średnie są liczone tylko wierszy w których wypełniono WSZYSTKIE komórki (miesiące oznaczone zielonym tłem). Należy zachować ciągłość danych począwszy od stycznia do ostatniego miesiąca objętego analizą.</t>
    </r>
  </si>
  <si>
    <t>miesiąc</t>
  </si>
  <si>
    <t>Liczba etatów</t>
  </si>
  <si>
    <t>Stopień awansu zawodowego</t>
  </si>
  <si>
    <t>nauczyciel stażysta</t>
  </si>
  <si>
    <t>nauczyciel kontraktowy</t>
  </si>
  <si>
    <t>nauczyciel mianowany</t>
  </si>
  <si>
    <t>nauczyciel dyplomowany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</si>
  <si>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</si>
  <si>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</si>
  <si>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</si>
  <si>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</si>
  <si>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</si>
  <si>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</si>
  <si>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</si>
  <si>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</si>
  <si>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</si>
  <si>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</si>
  <si>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</si>
  <si>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</si>
  <si>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(styczeń-sierpień)</t>
  </si>
  <si>
    <t>średnia (wrzesień-grudzień)</t>
  </si>
  <si>
    <t>średnioroczna</t>
  </si>
  <si>
    <t>2. Faktyczne wydatki poniesione na wynagrodzenia (wszystkich nauczycieli w danym stopniu awansu):</t>
  </si>
  <si>
    <t>Wydatki poniesione na wynagrodzenia</t>
  </si>
  <si>
    <t>Razem poniesione wydatki na wynagrodzenia</t>
  </si>
  <si>
    <t>Wynagrodzenie zasadnicze</t>
  </si>
  <si>
    <t>Pozostałe składniki wynagrodzeń z art. 30 ust.  1 (razem)</t>
  </si>
  <si>
    <t>w tym:</t>
  </si>
  <si>
    <t>Dodatek za wysługę lat</t>
  </si>
  <si>
    <t>Dodatek funkcyjny wynikający z pełnienia funkcji kierowniczej</t>
  </si>
  <si>
    <t>dodatek opiekuna stażu</t>
  </si>
  <si>
    <t>dodatek wychowawcy klasy</t>
  </si>
  <si>
    <t>dodatek nauczyciela doradcy metodycznego</t>
  </si>
  <si>
    <t>dodatek nauczyciela konsultanta</t>
  </si>
  <si>
    <t>Dodatek za warunki pracy</t>
  </si>
  <si>
    <t>Dodatek za uciążliwość pracy</t>
  </si>
  <si>
    <t>Dodatkowe wynagrodzenie za pracę nocną</t>
  </si>
  <si>
    <t>Dodatek motywacyjny</t>
  </si>
  <si>
    <t>Dodatek służbowy</t>
  </si>
  <si>
    <t>Dodatek specjalistyczny/specjalny</t>
  </si>
  <si>
    <t>Dodatek z tytułu posiadania stopnia służbowego</t>
  </si>
  <si>
    <t>Dodatek zadaniowy</t>
  </si>
  <si>
    <t>Nagroda jubileuszowa</t>
  </si>
  <si>
    <t>Nagroda ze specjalnego funduszu nagród</t>
  </si>
  <si>
    <t>Zasiłek na zagospodarowanie</t>
  </si>
  <si>
    <t>Wysokość odprawy emerytalnej i rentowej</t>
  </si>
  <si>
    <t>Odprawa z tytułu rozwiązania stosunku pracy, o których mowa w art.20 ust.2 i art.28 KN</t>
  </si>
  <si>
    <t>inne dodatki wynikające z regulaminu wynagradzania nauczycieli dot. warunków pracy</t>
  </si>
  <si>
    <t>Wynagrodzenia za godziny ponadwymiarowe i godziny doraźnych zastępstw</t>
  </si>
  <si>
    <t>Dodatkowe wynagrodzenie roczne</t>
  </si>
  <si>
    <t>…………………………..</t>
  </si>
  <si>
    <t>……………………..</t>
  </si>
  <si>
    <t>data sporządzenia</t>
  </si>
  <si>
    <t>kierownik jednostki</t>
  </si>
  <si>
    <t>Załącznik nr 2</t>
  </si>
  <si>
    <t>Zarządu Powiatu Jeleniogórskiego</t>
  </si>
  <si>
    <t>Informacja o strukturze zatrudnienia oraz faktycznych wydatkach na wynagrodzenia nauczycieli szkół i placówek prowadzonych przez Powiat Jeleniogórski do przeprowadzenia analizy, o której mowa w art. 30a ust. 1 ustawy Karta Nauczyciela</t>
  </si>
  <si>
    <t xml:space="preserve">Zbiorczo Jednostki oświatowe </t>
  </si>
  <si>
    <t>Łącznie średniomiesięczne etaty</t>
  </si>
  <si>
    <t>nie ujmowane są etaty pedag. wynikające z kodeksu</t>
  </si>
  <si>
    <t>R-m etety</t>
  </si>
  <si>
    <t>Razem</t>
  </si>
  <si>
    <t>sprawdzenie:</t>
  </si>
  <si>
    <t>Łącznie pozostałe składniki wynagrodzeń, o których mowa w art. 30 ust.  1  KN</t>
  </si>
  <si>
    <t>R-m wydatki</t>
  </si>
  <si>
    <t>Zbiorczo jednostki</t>
  </si>
  <si>
    <t>Do uchwały Nr</t>
  </si>
  <si>
    <t xml:space="preserve">z dnia </t>
  </si>
  <si>
    <t>R-m</t>
  </si>
  <si>
    <t>Zespół Szkół Technicznych i Licealnych, ul. Świerczewskiego 21, 58-573 Piechowice</t>
  </si>
  <si>
    <t>000037730</t>
  </si>
  <si>
    <t>Młodzieżowy Ośrodek Wychowawczy w Szklarskiej Porębie</t>
  </si>
  <si>
    <t>231084050</t>
  </si>
  <si>
    <t>UWAGI</t>
  </si>
  <si>
    <t xml:space="preserve">1) W pozycji "dodatek z tytułu posiadania stopnia służbowego" znajdują się wynagrodzenia za czas nieobecności w </t>
  </si>
  <si>
    <t>czasie której pracownikzachowuje prawo do wynagrodzenia i wynagrodzenia za czas zwolnienia  chorobowego</t>
  </si>
  <si>
    <t>płatnego przez płatnika składek.</t>
  </si>
  <si>
    <t xml:space="preserve">2) Do pozycji "wynagrodzenia za godziny ponadwymiarowe i godziny doraźnych zastępstw" dodano wynagrodzenie </t>
  </si>
  <si>
    <t>za urlop wypoczynkowy.</t>
  </si>
  <si>
    <t>PUBLICZNA PORADNIA PSYCHOLOGICZNO-PEDAGOGICZNA                                                                                       58-530 Kowary, ul. Zamkowa 5</t>
  </si>
  <si>
    <t>230891848</t>
  </si>
  <si>
    <t>Dom Dziecka Szklarska Poręba</t>
  </si>
  <si>
    <t>04.11.2014</t>
  </si>
  <si>
    <t>nauczyciele stażyści</t>
  </si>
  <si>
    <r>
      <rPr>
        <sz val="9"/>
        <rFont val="Arial"/>
        <family val="2"/>
        <charset val="238"/>
      </rPr>
      <t xml:space="preserve">Warunkiem koniecznym jest wypełnienie pół dotyczacych struktury zatrudnienia </t>
    </r>
    <r>
      <rPr>
        <b/>
        <u/>
        <sz val="9"/>
        <rFont val="Arial"/>
        <family val="2"/>
        <charset val="238"/>
      </rPr>
      <t>po kolei</t>
    </r>
    <r>
      <rPr>
        <sz val="9"/>
        <rFont val="Arial"/>
        <family val="2"/>
        <charset val="238"/>
      </rPr>
      <t xml:space="preserve"> od stycznia.Musi być zachowana ciągłość Jeśli w danym miesiącu nie jest nikt zatrudniony należy wpisać </t>
    </r>
    <r>
      <rPr>
        <b/>
        <sz val="9"/>
        <rFont val="Arial"/>
        <family val="2"/>
        <charset val="238"/>
      </rPr>
      <t>0</t>
    </r>
  </si>
  <si>
    <t>2. Faktyczne wydatki poniesione na wynagrodzenia dla nauczycieli stażystów:</t>
  </si>
  <si>
    <t>miesiące</t>
  </si>
  <si>
    <t>nauczyciele kontraktowi</t>
  </si>
  <si>
    <t>2. Faktyczne wydatki poniesione na wynagrodzenia dla nauczycieli kontraktowych:</t>
  </si>
  <si>
    <t>nauczyciele mianowani</t>
  </si>
  <si>
    <t>2. Faktyczne wydatki poniesione na wynagrodzenia dla nauczycieli mianowanych:</t>
  </si>
  <si>
    <t>FORMULARZ SPRAWOZDAWCZY DLA SZKOŁY</t>
  </si>
  <si>
    <t>nauczyciele dyplomowani</t>
  </si>
  <si>
    <t>2. Faktyczne wydatki poniesione na wynagrodzenia dla nauczycieli dyplomowanych:</t>
  </si>
  <si>
    <r>
      <t xml:space="preserve">Jeśli którykolwiek z wierszy z nazwą miesiąca jest </t>
    </r>
    <r>
      <rPr>
        <b/>
        <u/>
        <sz val="9"/>
        <rFont val="Arial"/>
        <family val="2"/>
        <charset val="238"/>
      </rPr>
      <t>oznaczony czerwonym tłem</t>
    </r>
    <r>
      <rPr>
        <sz val="9"/>
        <rFont val="Arial"/>
        <family val="2"/>
        <charset val="238"/>
      </rPr>
      <t xml:space="preserve"> to KONIECZNIE należy POPRAWIĆ tabele "Struktura zatrudnienia" dla danej grupy awansu. 
</t>
    </r>
    <r>
      <rPr>
        <b/>
        <sz val="9"/>
        <rFont val="Arial"/>
        <family val="2"/>
        <charset val="238"/>
      </rPr>
      <t>Wiersz oznaczony czerwonym tłem nie będzie brany do wyliczenia średnich.</t>
    </r>
    <r>
      <rPr>
        <sz val="9"/>
        <rFont val="Arial"/>
        <family val="2"/>
        <charset val="238"/>
      </rPr>
      <t xml:space="preserve">
Średnie są liczone tylko wierszy w których wypełniono WSZYSTKIE komórki (miesiące oznaczone zielonym tłem). Należy zachować ciągłość danych począwszy od stycznia do ostatniego miesiąca objętego analizą.</t>
    </r>
  </si>
  <si>
    <t>020337534</t>
  </si>
  <si>
    <r>
      <t xml:space="preserve">Jeśli którykolwiek z wierszy z nazwą miesiąca jest </t>
    </r>
    <r>
      <rPr>
        <b/>
        <u/>
        <sz val="9"/>
        <rFont val="Arial"/>
        <family val="2"/>
        <charset val="238"/>
      </rPr>
      <t>oznaczony czerwonym tłem</t>
    </r>
    <r>
      <rPr>
        <sz val="9"/>
        <rFont val="Arial"/>
        <family val="2"/>
        <charset val="238"/>
      </rPr>
      <t xml:space="preserve"> to KONIECZNIE należy POPRAWIĆ tabele "Struktura zatrudnienia" dla danej grupy awansu. 
</t>
    </r>
    <r>
      <rPr>
        <b/>
        <sz val="9"/>
        <rFont val="Arial"/>
        <family val="2"/>
        <charset val="238"/>
      </rPr>
      <t xml:space="preserve">Wiersz oznaczony czerwonym tłem nie będzie brany do wyliczenia średnich.
</t>
    </r>
    <r>
      <rPr>
        <sz val="9"/>
        <rFont val="Arial"/>
        <family val="2"/>
        <charset val="238"/>
      </rPr>
      <t>Średnie są liczone tylko wierszy w których wypełniono WSZYSTKIE komórki (miesiące oznaczone zielonym tłem). Należy zachować ciągłość danych począwszy od stycznia do ostatniego miesiąca objętego analizą.</t>
    </r>
  </si>
  <si>
    <t xml:space="preserve">Dodatek z tytułu posiadania stopnia służbowego </t>
  </si>
  <si>
    <t xml:space="preserve">Wynagrodzenia za godziny ponadwymiarowe i godziny doraźnych zastępstw </t>
  </si>
  <si>
    <t>Wynagrodzenie za urlop wypoczynkowy</t>
  </si>
  <si>
    <t>Ekwiwalent za urlop wypoczynkowy</t>
  </si>
  <si>
    <t>Wynagrodzenie za czas nieobecności w czasie której pracownik zachowuje prawo do wynagrodzenia</t>
  </si>
  <si>
    <t>Wynagrodzenie za czas zwolnienia chorobowego płatnego przez płatnika składek</t>
  </si>
  <si>
    <t>inne wynagrodzenia nauczyciela wynikające ze stosunku pracy</t>
  </si>
  <si>
    <t>premia</t>
  </si>
  <si>
    <t>wynagrodzenia za godziny nadliczbowe</t>
  </si>
  <si>
    <t>sporządziła: Renata Wójtowicz</t>
  </si>
  <si>
    <t>Zespłó Szkół specjalnych w DPS "JUNIOR"       Miłków</t>
  </si>
  <si>
    <t>611-21-57-520</t>
  </si>
  <si>
    <t>DOM WCZASÓW DZIECIĘCYCH I PROMOCJI ZDROWIA  UL. CHOPINA 6  58-580 SZKLARSKA PORĘBA</t>
  </si>
  <si>
    <t>Sporządziła: Mieczysław Szukiełojć</t>
  </si>
  <si>
    <t>Zespół Szkół Ogólnokształcących i Mistrzostwa Sportowego ul. Obrońców Pokoju 17, 58-580 Szklarska Poręba</t>
  </si>
  <si>
    <t>230531587</t>
  </si>
  <si>
    <r>
      <t xml:space="preserve">Jeśli którykolwiek z wierszy z nazwą miesiąca jest </t>
    </r>
    <r>
      <rPr>
        <b/>
        <u/>
        <sz val="9"/>
        <rFont val="Arial"/>
        <family val="2"/>
        <charset val="238"/>
      </rPr>
      <t>oznaczony czerwonym tłem</t>
    </r>
    <r>
      <rPr>
        <sz val="9"/>
        <rFont val="Arial"/>
        <family val="2"/>
        <charset val="238"/>
      </rPr>
      <t xml:space="preserve"> to KONIECZNIE należy POPRAWIĆ tabele "Struktura zatrudnienia" dla danej grupy awansu.  </t>
    </r>
    <r>
      <rPr>
        <b/>
        <sz val="9"/>
        <rFont val="Arial"/>
        <family val="2"/>
        <charset val="238"/>
      </rPr>
      <t>Wiersz oznaczony czerwonym tłem nie będzie brany do wyliczenia średnich.</t>
    </r>
    <r>
      <rPr>
        <sz val="9"/>
        <rFont val="Arial"/>
        <family val="2"/>
        <charset val="238"/>
      </rPr>
      <t xml:space="preserve"> Średnie są liczone tylko wierszy w których wypełniono WSZYSTKIE komórki (miesiące oznaczone zielonym tłem). Należy zachować ciągłość danych począwszy od stycznia do ostatniego miesiąca objętego analizą.</t>
    </r>
  </si>
  <si>
    <t>dodatek za wysługę lat</t>
  </si>
  <si>
    <t>dodatek funkcyjny wynikający z pełnienia funkcji kierowniczej</t>
  </si>
  <si>
    <t>dodatek za warunki pracy</t>
  </si>
  <si>
    <t>dodatek za uciążliwość pracy</t>
  </si>
  <si>
    <t>dodatkowe wynagrodzenie za pracę nocną</t>
  </si>
  <si>
    <t>dodatek motywacyjny</t>
  </si>
  <si>
    <t>dodatek służbowy</t>
  </si>
  <si>
    <t>dodatek specjalistyczny/specjalny</t>
  </si>
  <si>
    <t>dodatek z tytułu posiadania stopnia służbowego</t>
  </si>
  <si>
    <t>dodatek zadaniowy</t>
  </si>
  <si>
    <t>nagroda jubileuszowa</t>
  </si>
  <si>
    <t>nagroda ze specjalnego funduszu nagród</t>
  </si>
  <si>
    <t>zasiłek na zagospodarowanie</t>
  </si>
  <si>
    <t>wysokość odprawy emerytalnej i rentowej</t>
  </si>
  <si>
    <t>odprawa z tytułu rozwiązania stosunku pracy, o których mowa w art.20 ust.2 i art.28 KN</t>
  </si>
  <si>
    <t>wynagrodzenia za godziny ponadwymiarowe i godziny doraźnych zastępstw</t>
  </si>
  <si>
    <t>dodatkowe wynagrodzenie roczne</t>
  </si>
  <si>
    <t>data i podpis osoby sporządzającej</t>
  </si>
  <si>
    <t>230919825</t>
  </si>
  <si>
    <t>31.10.2017</t>
  </si>
  <si>
    <t>Publiczna Poradnia Psychologiczno-Pedagogiczna  58-580 Szklarska Poręba ul. Górna 29</t>
  </si>
  <si>
    <t>W wierszu "inne dodatki wynikające z regulaminu wynagradzania nauczycieli dot. warunków pracy", w przypadku MOW Szklarska Poręba uwzględniono ekwiwalent pieniężny za urlop oraz wynagrodzenie za czas urlopu</t>
  </si>
  <si>
    <r>
      <t>Uwagi : W wierszu o treści "</t>
    </r>
    <r>
      <rPr>
        <b/>
        <i/>
        <sz val="6"/>
        <rFont val="Arial"/>
        <family val="2"/>
        <charset val="238"/>
      </rPr>
      <t>Dodatek z tytułu posiadania stopnia służbowego"</t>
    </r>
    <r>
      <rPr>
        <i/>
        <sz val="6"/>
        <rFont val="Arial"/>
        <family val="2"/>
        <charset val="238"/>
      </rPr>
      <t xml:space="preserve"> wykazano wynagrodzenie za czas nieobecności w czasie której pracownik zachowuje prawo do wynagrodzenia i za czas choroby, za który wynagrodzenie płaci pracodawca</t>
    </r>
  </si>
  <si>
    <r>
      <t xml:space="preserve">Jeśli którykolwiek z wierszy z nazwą miesiąca jest </t>
    </r>
    <r>
      <rPr>
        <b/>
        <u/>
        <sz val="9"/>
        <rFont val="Liberation Serif"/>
        <family val="1"/>
        <charset val="238"/>
      </rPr>
      <t>oznaczony czerwonym tłem</t>
    </r>
    <r>
      <rPr>
        <sz val="9"/>
        <rFont val="Liberation Serif"/>
        <family val="1"/>
        <charset val="238"/>
      </rPr>
      <t xml:space="preserve"> to KONIECZNIE należy POPRAWIĆ tabele "Struktura zatrudnienia" dla danej grupy awansu. 
</t>
    </r>
    <r>
      <rPr>
        <b/>
        <sz val="9"/>
        <rFont val="Liberation Serif"/>
        <family val="1"/>
        <charset val="238"/>
      </rPr>
      <t xml:space="preserve">Wiersz oznaczony czerwonym tłem nie będzie brany do wyliczenia średnich.
</t>
    </r>
    <r>
      <rPr>
        <sz val="9"/>
        <rFont val="Liberation Serif"/>
        <family val="1"/>
        <charset val="238"/>
      </rPr>
      <t>Średnie są liczone tylko wierszy w których wypełniono WSZYSTKIE komórki (miesiące oznaczone zielonym tłem). Należy zachować ciągłość danych począwszy od stycznia do ostatniego miesiąca objętego analizą.</t>
    </r>
  </si>
  <si>
    <r>
      <t>Uwagi : W wierszu o treści "</t>
    </r>
    <r>
      <rPr>
        <b/>
        <i/>
        <sz val="9"/>
        <rFont val="Liberation Serif"/>
        <family val="1"/>
        <charset val="238"/>
      </rPr>
      <t>Dodatek z tytułu posiadania stopnia służbowego"</t>
    </r>
    <r>
      <rPr>
        <i/>
        <sz val="9"/>
        <rFont val="Liberation Serif"/>
        <family val="1"/>
        <charset val="238"/>
      </rPr>
      <t xml:space="preserve"> wykazano wynagrodzenia za czas choroby wypłacane przez pracodawcę </t>
    </r>
  </si>
  <si>
    <t>…….2017</t>
  </si>
  <si>
    <t>Informacja o strukturze zatrudnienia oraz faktycznych wydatkach na wynagrodzenia nauczycieli szkół            i placówek prowadzonych przez Powiat Jeleniogórski do przeprowadzenia analizy,                                                 o której mowa w art. 30a ust. 1 ustawy Karta Nauczyciela</t>
  </si>
  <si>
    <t/>
  </si>
  <si>
    <t>Dorota Wyrwa</t>
  </si>
  <si>
    <t>Szklarska Poręba, 27.12.2017 r.</t>
  </si>
  <si>
    <t>02.01.2018</t>
  </si>
  <si>
    <t>03.01.2018</t>
  </si>
  <si>
    <t>03.01.2018 Buziuk Katarzyna</t>
  </si>
  <si>
    <t>……2017-12-29</t>
  </si>
  <si>
    <t>08-01-2018r.</t>
  </si>
  <si>
    <t>Spr</t>
  </si>
  <si>
    <t>ze sprawozdania</t>
  </si>
  <si>
    <t>rok</t>
  </si>
  <si>
    <t>do uchwały Nr 194/603/18</t>
  </si>
  <si>
    <t>z dnia 18 stycznia 2018</t>
  </si>
</sst>
</file>

<file path=xl/styles.xml><?xml version="1.0" encoding="utf-8"?>
<styleSheet xmlns="http://schemas.openxmlformats.org/spreadsheetml/2006/main">
  <numFmts count="1">
    <numFmt numFmtId="164" formatCode="d/mm/yyyy"/>
  </numFmts>
  <fonts count="48">
    <font>
      <sz val="10"/>
      <name val="Arial"/>
      <family val="2"/>
      <charset val="238"/>
    </font>
    <font>
      <sz val="10"/>
      <name val="Arial"/>
      <charset val="238"/>
    </font>
    <font>
      <b/>
      <sz val="14"/>
      <name val="Arial"/>
      <family val="2"/>
      <charset val="238"/>
    </font>
    <font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u/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color indexed="9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8.5"/>
      <name val="Arial"/>
      <family val="2"/>
      <charset val="238"/>
    </font>
    <font>
      <b/>
      <sz val="8.5"/>
      <name val="Arial"/>
      <family val="2"/>
      <charset val="238"/>
    </font>
    <font>
      <sz val="9"/>
      <name val="Times New Roman"/>
      <family val="1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12"/>
      <name val="Times New Roman"/>
      <family val="1"/>
      <charset val="238"/>
    </font>
    <font>
      <i/>
      <sz val="6"/>
      <name val="Arial"/>
      <family val="2"/>
      <charset val="238"/>
    </font>
    <font>
      <b/>
      <i/>
      <sz val="6"/>
      <name val="Arial"/>
      <family val="2"/>
      <charset val="238"/>
    </font>
    <font>
      <b/>
      <sz val="14"/>
      <name val="Liberation Serif"/>
      <family val="1"/>
      <charset val="238"/>
    </font>
    <font>
      <sz val="10"/>
      <name val="Liberation Serif"/>
      <family val="1"/>
      <charset val="238"/>
    </font>
    <font>
      <i/>
      <sz val="10"/>
      <name val="Liberation Serif"/>
      <family val="1"/>
      <charset val="238"/>
    </font>
    <font>
      <b/>
      <sz val="10"/>
      <name val="Liberation Serif"/>
      <family val="1"/>
      <charset val="238"/>
    </font>
    <font>
      <sz val="8"/>
      <name val="Liberation Serif"/>
      <family val="1"/>
      <charset val="238"/>
    </font>
    <font>
      <b/>
      <sz val="11"/>
      <name val="Liberation Serif"/>
      <family val="1"/>
      <charset val="238"/>
    </font>
    <font>
      <b/>
      <sz val="12"/>
      <name val="Liberation Serif"/>
      <family val="1"/>
      <charset val="238"/>
    </font>
    <font>
      <sz val="9"/>
      <name val="Liberation Serif"/>
      <family val="1"/>
      <charset val="238"/>
    </font>
    <font>
      <b/>
      <u/>
      <sz val="9"/>
      <name val="Liberation Serif"/>
      <family val="1"/>
      <charset val="238"/>
    </font>
    <font>
      <b/>
      <sz val="9"/>
      <name val="Liberation Serif"/>
      <family val="1"/>
      <charset val="238"/>
    </font>
    <font>
      <sz val="10"/>
      <color indexed="9"/>
      <name val="Liberation Serif"/>
      <family val="1"/>
      <charset val="238"/>
    </font>
    <font>
      <i/>
      <sz val="9"/>
      <name val="Liberation Serif"/>
      <family val="1"/>
      <charset val="238"/>
    </font>
    <font>
      <b/>
      <i/>
      <sz val="9"/>
      <name val="Liberation Serif"/>
      <family val="1"/>
      <charset val="238"/>
    </font>
    <font>
      <sz val="10"/>
      <color indexed="12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1"/>
      <color indexed="12"/>
      <name val="Arial"/>
      <family val="2"/>
      <charset val="238"/>
    </font>
    <font>
      <b/>
      <sz val="8"/>
      <color indexed="30"/>
      <name val="Arial"/>
      <family val="2"/>
      <charset val="238"/>
    </font>
    <font>
      <b/>
      <sz val="8"/>
      <name val="Times New Roman"/>
      <family val="1"/>
      <charset val="238"/>
    </font>
    <font>
      <b/>
      <sz val="8"/>
      <color indexed="10"/>
      <name val="Arial"/>
      <family val="2"/>
      <charset val="238"/>
    </font>
    <font>
      <sz val="8"/>
      <name val="Times New Roman"/>
      <family val="1"/>
      <charset val="238"/>
    </font>
    <font>
      <sz val="8"/>
      <color indexed="10"/>
      <name val="Arial"/>
      <family val="2"/>
      <charset val="238"/>
    </font>
    <font>
      <sz val="6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24"/>
      </patternFill>
    </fill>
    <fill>
      <patternFill patternType="solid">
        <fgColor indexed="9"/>
        <bgColor indexed="31"/>
      </patternFill>
    </fill>
    <fill>
      <patternFill patternType="solid">
        <fgColor indexed="52"/>
        <bgColor indexed="5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5">
    <xf numFmtId="0" fontId="0" fillId="0" borderId="0"/>
    <xf numFmtId="0" fontId="14" fillId="0" borderId="0"/>
    <xf numFmtId="0" fontId="19" fillId="0" borderId="0"/>
    <xf numFmtId="0" fontId="19" fillId="0" borderId="0"/>
    <xf numFmtId="0" fontId="19" fillId="0" borderId="0"/>
  </cellStyleXfs>
  <cellXfs count="481">
    <xf numFmtId="0" fontId="0" fillId="0" borderId="0" xfId="0"/>
    <xf numFmtId="0" fontId="2" fillId="0" borderId="0" xfId="0" applyFont="1" applyProtection="1">
      <protection hidden="1"/>
    </xf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Font="1" applyProtection="1">
      <protection hidden="1"/>
    </xf>
    <xf numFmtId="0" fontId="0" fillId="0" borderId="0" xfId="0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wrapText="1"/>
    </xf>
    <xf numFmtId="0" fontId="5" fillId="0" borderId="0" xfId="0" applyFont="1" applyProtection="1">
      <protection hidden="1"/>
    </xf>
    <xf numFmtId="0" fontId="0" fillId="0" borderId="0" xfId="0" applyFont="1" applyBorder="1" applyAlignment="1" applyProtection="1">
      <alignment horizontal="right"/>
      <protection hidden="1"/>
    </xf>
    <xf numFmtId="0" fontId="0" fillId="2" borderId="1" xfId="0" applyFont="1" applyFill="1" applyBorder="1" applyProtection="1">
      <protection locked="0"/>
    </xf>
    <xf numFmtId="0" fontId="6" fillId="0" borderId="2" xfId="0" applyFont="1" applyBorder="1" applyAlignment="1" applyProtection="1">
      <alignment horizontal="center" wrapText="1"/>
      <protection hidden="1"/>
    </xf>
    <xf numFmtId="0" fontId="6" fillId="0" borderId="3" xfId="0" applyFont="1" applyBorder="1" applyAlignment="1" applyProtection="1">
      <alignment horizontal="center" wrapText="1"/>
      <protection hidden="1"/>
    </xf>
    <xf numFmtId="0" fontId="6" fillId="0" borderId="4" xfId="0" applyFont="1" applyBorder="1" applyAlignment="1" applyProtection="1">
      <alignment horizontal="center" wrapText="1"/>
      <protection hidden="1"/>
    </xf>
    <xf numFmtId="0" fontId="0" fillId="0" borderId="5" xfId="0" applyFont="1" applyBorder="1" applyProtection="1">
      <protection hidden="1"/>
    </xf>
    <xf numFmtId="4" fontId="0" fillId="0" borderId="6" xfId="0" applyNumberFormat="1" applyFont="1" applyBorder="1" applyProtection="1">
      <protection hidden="1"/>
    </xf>
    <xf numFmtId="4" fontId="0" fillId="0" borderId="7" xfId="0" applyNumberFormat="1" applyFont="1" applyBorder="1" applyProtection="1">
      <protection hidden="1"/>
    </xf>
    <xf numFmtId="4" fontId="0" fillId="0" borderId="8" xfId="0" applyNumberFormat="1" applyFont="1" applyBorder="1" applyProtection="1">
      <protection hidden="1"/>
    </xf>
    <xf numFmtId="0" fontId="10" fillId="0" borderId="0" xfId="0" applyFont="1"/>
    <xf numFmtId="0" fontId="0" fillId="0" borderId="9" xfId="0" applyFont="1" applyBorder="1" applyProtection="1">
      <protection hidden="1"/>
    </xf>
    <xf numFmtId="4" fontId="0" fillId="0" borderId="10" xfId="0" applyNumberFormat="1" applyFont="1" applyBorder="1" applyProtection="1">
      <protection hidden="1"/>
    </xf>
    <xf numFmtId="4" fontId="0" fillId="0" borderId="1" xfId="0" applyNumberFormat="1" applyFont="1" applyBorder="1" applyProtection="1">
      <protection hidden="1"/>
    </xf>
    <xf numFmtId="4" fontId="0" fillId="0" borderId="11" xfId="0" applyNumberFormat="1" applyFont="1" applyBorder="1" applyProtection="1">
      <protection hidden="1"/>
    </xf>
    <xf numFmtId="0" fontId="0" fillId="0" borderId="12" xfId="0" applyFont="1" applyBorder="1" applyProtection="1">
      <protection hidden="1"/>
    </xf>
    <xf numFmtId="4" fontId="0" fillId="0" borderId="13" xfId="0" applyNumberFormat="1" applyFont="1" applyBorder="1" applyProtection="1">
      <protection hidden="1"/>
    </xf>
    <xf numFmtId="4" fontId="0" fillId="0" borderId="14" xfId="0" applyNumberFormat="1" applyFont="1" applyBorder="1" applyProtection="1">
      <protection hidden="1"/>
    </xf>
    <xf numFmtId="4" fontId="0" fillId="0" borderId="15" xfId="0" applyNumberFormat="1" applyFont="1" applyBorder="1" applyProtection="1">
      <protection hidden="1"/>
    </xf>
    <xf numFmtId="0" fontId="0" fillId="0" borderId="16" xfId="0" applyBorder="1"/>
    <xf numFmtId="4" fontId="0" fillId="0" borderId="16" xfId="0" applyNumberFormat="1" applyFont="1" applyBorder="1" applyProtection="1">
      <protection hidden="1"/>
    </xf>
    <xf numFmtId="0" fontId="9" fillId="0" borderId="5" xfId="0" applyFont="1" applyBorder="1" applyProtection="1">
      <protection hidden="1"/>
    </xf>
    <xf numFmtId="4" fontId="0" fillId="0" borderId="6" xfId="0" applyNumberFormat="1" applyFont="1" applyBorder="1" applyAlignment="1" applyProtection="1">
      <alignment horizontal="center" vertical="center" wrapText="1"/>
      <protection hidden="1"/>
    </xf>
    <xf numFmtId="4" fontId="0" fillId="0" borderId="7" xfId="0" applyNumberFormat="1" applyFont="1" applyBorder="1" applyAlignment="1" applyProtection="1">
      <alignment horizontal="center" vertical="center" wrapText="1"/>
      <protection hidden="1"/>
    </xf>
    <xf numFmtId="0" fontId="9" fillId="0" borderId="0" xfId="0" applyFont="1"/>
    <xf numFmtId="0" fontId="9" fillId="0" borderId="9" xfId="0" applyFont="1" applyBorder="1" applyProtection="1">
      <protection hidden="1"/>
    </xf>
    <xf numFmtId="4" fontId="0" fillId="0" borderId="10" xfId="0" applyNumberFormat="1" applyFont="1" applyBorder="1" applyAlignment="1" applyProtection="1">
      <alignment horizontal="center" vertical="center" wrapText="1"/>
      <protection hidden="1"/>
    </xf>
    <xf numFmtId="4" fontId="0" fillId="0" borderId="1" xfId="0" applyNumberFormat="1" applyFont="1" applyBorder="1" applyAlignment="1" applyProtection="1">
      <alignment horizontal="center" vertical="center" wrapText="1"/>
      <protection hidden="1"/>
    </xf>
    <xf numFmtId="0" fontId="9" fillId="0" borderId="12" xfId="0" applyFont="1" applyFill="1" applyBorder="1" applyProtection="1">
      <protection hidden="1"/>
    </xf>
    <xf numFmtId="4" fontId="9" fillId="0" borderId="13" xfId="0" applyNumberFormat="1" applyFont="1" applyBorder="1" applyAlignment="1" applyProtection="1">
      <alignment horizontal="center" vertical="center" wrapText="1"/>
      <protection hidden="1"/>
    </xf>
    <xf numFmtId="4" fontId="9" fillId="0" borderId="14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Fill="1" applyBorder="1"/>
    <xf numFmtId="0" fontId="9" fillId="0" borderId="0" xfId="0" applyFont="1" applyAlignment="1">
      <alignment horizontal="left" vertical="center" wrapText="1"/>
    </xf>
    <xf numFmtId="0" fontId="6" fillId="0" borderId="13" xfId="0" applyFont="1" applyBorder="1" applyAlignment="1" applyProtection="1">
      <alignment horizontal="center" wrapText="1"/>
      <protection hidden="1"/>
    </xf>
    <xf numFmtId="0" fontId="6" fillId="0" borderId="14" xfId="0" applyFont="1" applyBorder="1" applyAlignment="1" applyProtection="1">
      <alignment horizontal="center" wrapText="1"/>
      <protection hidden="1"/>
    </xf>
    <xf numFmtId="0" fontId="6" fillId="0" borderId="15" xfId="0" applyFont="1" applyBorder="1" applyAlignment="1" applyProtection="1">
      <alignment horizontal="center" wrapText="1"/>
      <protection hidden="1"/>
    </xf>
    <xf numFmtId="0" fontId="9" fillId="3" borderId="5" xfId="0" applyFont="1" applyFill="1" applyBorder="1" applyAlignment="1" applyProtection="1">
      <alignment horizontal="left" vertical="center" wrapText="1"/>
      <protection hidden="1"/>
    </xf>
    <xf numFmtId="4" fontId="9" fillId="3" borderId="6" xfId="0" applyNumberFormat="1" applyFont="1" applyFill="1" applyBorder="1" applyAlignment="1" applyProtection="1">
      <alignment horizontal="right" vertical="center"/>
      <protection hidden="1"/>
    </xf>
    <xf numFmtId="4" fontId="9" fillId="3" borderId="7" xfId="0" applyNumberFormat="1" applyFont="1" applyFill="1" applyBorder="1" applyAlignment="1" applyProtection="1">
      <alignment horizontal="right" vertical="center"/>
      <protection hidden="1"/>
    </xf>
    <xf numFmtId="0" fontId="11" fillId="0" borderId="9" xfId="0" applyFont="1" applyBorder="1" applyAlignment="1" applyProtection="1">
      <alignment vertical="center"/>
      <protection hidden="1"/>
    </xf>
    <xf numFmtId="4" fontId="9" fillId="0" borderId="10" xfId="0" applyNumberFormat="1" applyFont="1" applyBorder="1" applyAlignment="1" applyProtection="1">
      <alignment vertical="center"/>
      <protection hidden="1"/>
    </xf>
    <xf numFmtId="4" fontId="9" fillId="0" borderId="1" xfId="0" applyNumberFormat="1" applyFont="1" applyBorder="1" applyAlignment="1" applyProtection="1">
      <alignment vertical="center"/>
      <protection hidden="1"/>
    </xf>
    <xf numFmtId="4" fontId="9" fillId="0" borderId="11" xfId="0" applyNumberFormat="1" applyFont="1" applyBorder="1" applyAlignment="1" applyProtection="1">
      <alignment vertical="center"/>
      <protection hidden="1"/>
    </xf>
    <xf numFmtId="4" fontId="0" fillId="0" borderId="0" xfId="0" applyNumberFormat="1"/>
    <xf numFmtId="0" fontId="11" fillId="0" borderId="12" xfId="0" applyFont="1" applyBorder="1" applyAlignment="1" applyProtection="1">
      <alignment vertical="center" wrapText="1"/>
      <protection hidden="1"/>
    </xf>
    <xf numFmtId="4" fontId="9" fillId="0" borderId="13" xfId="0" applyNumberFormat="1" applyFont="1" applyBorder="1" applyAlignment="1" applyProtection="1">
      <alignment vertical="center"/>
      <protection hidden="1"/>
    </xf>
    <xf numFmtId="4" fontId="9" fillId="0" borderId="14" xfId="0" applyNumberFormat="1" applyFont="1" applyBorder="1" applyAlignment="1" applyProtection="1">
      <alignment vertical="center"/>
      <protection hidden="1"/>
    </xf>
    <xf numFmtId="0" fontId="12" fillId="4" borderId="17" xfId="0" applyFont="1" applyFill="1" applyBorder="1" applyAlignment="1" applyProtection="1">
      <alignment horizontal="left" vertical="center" wrapText="1"/>
      <protection hidden="1"/>
    </xf>
    <xf numFmtId="4" fontId="0" fillId="0" borderId="18" xfId="0" applyNumberFormat="1" applyBorder="1" applyAlignment="1" applyProtection="1">
      <alignment vertical="center"/>
      <protection hidden="1"/>
    </xf>
    <xf numFmtId="4" fontId="0" fillId="0" borderId="19" xfId="0" applyNumberFormat="1" applyBorder="1" applyAlignment="1" applyProtection="1">
      <alignment vertical="center"/>
      <protection hidden="1"/>
    </xf>
    <xf numFmtId="4" fontId="0" fillId="0" borderId="20" xfId="0" applyNumberFormat="1" applyBorder="1" applyAlignment="1" applyProtection="1">
      <alignment vertical="center"/>
      <protection hidden="1"/>
    </xf>
    <xf numFmtId="0" fontId="12" fillId="4" borderId="9" xfId="0" applyFont="1" applyFill="1" applyBorder="1" applyAlignment="1" applyProtection="1">
      <alignment horizontal="left" vertical="center" wrapText="1"/>
      <protection hidden="1"/>
    </xf>
    <xf numFmtId="4" fontId="0" fillId="0" borderId="10" xfId="0" applyNumberFormat="1" applyBorder="1" applyAlignment="1" applyProtection="1">
      <alignment vertical="center"/>
      <protection hidden="1"/>
    </xf>
    <xf numFmtId="4" fontId="0" fillId="0" borderId="1" xfId="0" applyNumberFormat="1" applyBorder="1" applyAlignment="1" applyProtection="1">
      <alignment vertical="center"/>
      <protection hidden="1"/>
    </xf>
    <xf numFmtId="0" fontId="12" fillId="4" borderId="12" xfId="0" applyFont="1" applyFill="1" applyBorder="1" applyAlignment="1" applyProtection="1">
      <alignment horizontal="left" vertical="center" wrapText="1"/>
      <protection hidden="1"/>
    </xf>
    <xf numFmtId="4" fontId="0" fillId="0" borderId="13" xfId="0" applyNumberFormat="1" applyBorder="1" applyAlignment="1" applyProtection="1">
      <alignment vertical="center"/>
      <protection hidden="1"/>
    </xf>
    <xf numFmtId="4" fontId="0" fillId="0" borderId="14" xfId="0" applyNumberFormat="1" applyBorder="1" applyAlignment="1" applyProtection="1">
      <alignment vertical="center"/>
      <protection hidden="1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hidden="1"/>
    </xf>
    <xf numFmtId="0" fontId="13" fillId="0" borderId="0" xfId="0" applyFont="1"/>
    <xf numFmtId="4" fontId="0" fillId="0" borderId="21" xfId="0" applyNumberFormat="1" applyFont="1" applyBorder="1" applyProtection="1">
      <protection hidden="1"/>
    </xf>
    <xf numFmtId="4" fontId="0" fillId="0" borderId="22" xfId="0" applyNumberFormat="1" applyFont="1" applyBorder="1" applyProtection="1">
      <protection hidden="1"/>
    </xf>
    <xf numFmtId="164" fontId="12" fillId="4" borderId="0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8" xfId="0" applyNumberFormat="1" applyFont="1" applyBorder="1" applyAlignment="1" applyProtection="1">
      <alignment horizontal="center" vertical="center" wrapText="1"/>
      <protection hidden="1"/>
    </xf>
    <xf numFmtId="4" fontId="0" fillId="0" borderId="11" xfId="0" applyNumberFormat="1" applyFont="1" applyBorder="1" applyAlignment="1" applyProtection="1">
      <alignment horizontal="center" vertical="center" wrapText="1"/>
      <protection hidden="1"/>
    </xf>
    <xf numFmtId="4" fontId="9" fillId="0" borderId="15" xfId="0" applyNumberFormat="1" applyFont="1" applyBorder="1" applyAlignment="1" applyProtection="1">
      <alignment horizontal="center" vertical="center" wrapText="1"/>
      <protection hidden="1"/>
    </xf>
    <xf numFmtId="4" fontId="0" fillId="0" borderId="11" xfId="0" applyNumberFormat="1" applyBorder="1" applyAlignment="1" applyProtection="1">
      <alignment vertical="center"/>
      <protection hidden="1"/>
    </xf>
    <xf numFmtId="4" fontId="0" fillId="0" borderId="15" xfId="0" applyNumberFormat="1" applyBorder="1" applyAlignment="1" applyProtection="1">
      <alignment vertical="center"/>
      <protection hidden="1"/>
    </xf>
    <xf numFmtId="0" fontId="12" fillId="4" borderId="0" xfId="0" applyFont="1" applyFill="1" applyBorder="1" applyAlignment="1" applyProtection="1">
      <alignment horizontal="left" vertical="center" wrapText="1"/>
      <protection hidden="1"/>
    </xf>
    <xf numFmtId="4" fontId="15" fillId="4" borderId="0" xfId="0" applyNumberFormat="1" applyFont="1" applyFill="1" applyBorder="1" applyAlignment="1" applyProtection="1">
      <alignment horizontal="right" vertical="center"/>
      <protection locked="0"/>
    </xf>
    <xf numFmtId="4" fontId="16" fillId="0" borderId="0" xfId="0" applyNumberFormat="1" applyFont="1" applyBorder="1" applyAlignment="1" applyProtection="1">
      <alignment horizontal="right" vertical="center"/>
      <protection hidden="1"/>
    </xf>
    <xf numFmtId="0" fontId="12" fillId="0" borderId="0" xfId="0" applyFont="1" applyAlignment="1">
      <alignment horizontal="left"/>
    </xf>
    <xf numFmtId="4" fontId="0" fillId="0" borderId="23" xfId="0" applyNumberFormat="1" applyFont="1" applyBorder="1" applyProtection="1">
      <protection hidden="1"/>
    </xf>
    <xf numFmtId="4" fontId="9" fillId="3" borderId="8" xfId="0" applyNumberFormat="1" applyFont="1" applyFill="1" applyBorder="1" applyAlignment="1" applyProtection="1">
      <alignment horizontal="right" vertical="center"/>
      <protection hidden="1"/>
    </xf>
    <xf numFmtId="4" fontId="9" fillId="0" borderId="15" xfId="0" applyNumberFormat="1" applyFont="1" applyBorder="1" applyAlignment="1" applyProtection="1">
      <alignment vertical="center"/>
      <protection hidden="1"/>
    </xf>
    <xf numFmtId="0" fontId="9" fillId="0" borderId="0" xfId="0" applyFont="1" applyProtection="1">
      <protection hidden="1"/>
    </xf>
    <xf numFmtId="0" fontId="17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0" fontId="5" fillId="0" borderId="0" xfId="0" applyFont="1"/>
    <xf numFmtId="0" fontId="6" fillId="0" borderId="1" xfId="0" applyFont="1" applyBorder="1" applyAlignment="1" applyProtection="1">
      <alignment horizontal="center"/>
      <protection hidden="1"/>
    </xf>
    <xf numFmtId="0" fontId="0" fillId="0" borderId="0" xfId="0" applyBorder="1" applyAlignment="1"/>
    <xf numFmtId="0" fontId="18" fillId="0" borderId="1" xfId="0" applyFont="1" applyBorder="1" applyAlignment="1" applyProtection="1">
      <alignment horizontal="center" wrapText="1"/>
      <protection hidden="1"/>
    </xf>
    <xf numFmtId="0" fontId="6" fillId="0" borderId="0" xfId="0" applyFont="1" applyBorder="1" applyAlignment="1">
      <alignment horizontal="center" wrapText="1"/>
    </xf>
    <xf numFmtId="0" fontId="0" fillId="0" borderId="1" xfId="0" applyFont="1" applyBorder="1" applyProtection="1">
      <protection hidden="1"/>
    </xf>
    <xf numFmtId="4" fontId="0" fillId="5" borderId="1" xfId="0" applyNumberFormat="1" applyFont="1" applyFill="1" applyBorder="1" applyProtection="1">
      <protection locked="0"/>
    </xf>
    <xf numFmtId="4" fontId="0" fillId="0" borderId="0" xfId="0" applyNumberFormat="1" applyFont="1" applyBorder="1"/>
    <xf numFmtId="0" fontId="9" fillId="0" borderId="1" xfId="0" applyFont="1" applyBorder="1" applyProtection="1">
      <protection hidden="1"/>
    </xf>
    <xf numFmtId="4" fontId="9" fillId="0" borderId="1" xfId="0" applyNumberFormat="1" applyFont="1" applyFill="1" applyBorder="1" applyProtection="1">
      <protection hidden="1"/>
    </xf>
    <xf numFmtId="4" fontId="9" fillId="0" borderId="1" xfId="0" applyNumberFormat="1" applyFont="1" applyBorder="1" applyProtection="1">
      <protection hidden="1"/>
    </xf>
    <xf numFmtId="4" fontId="9" fillId="0" borderId="0" xfId="0" applyNumberFormat="1" applyFont="1" applyBorder="1"/>
    <xf numFmtId="0" fontId="9" fillId="0" borderId="0" xfId="0" applyFont="1" applyBorder="1"/>
    <xf numFmtId="4" fontId="9" fillId="0" borderId="0" xfId="0" applyNumberFormat="1" applyFont="1" applyFill="1" applyBorder="1" applyAlignment="1">
      <alignment horizontal="right" vertical="center"/>
    </xf>
    <xf numFmtId="0" fontId="9" fillId="0" borderId="1" xfId="0" applyFont="1" applyFill="1" applyBorder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>
      <alignment vertical="center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9" fillId="3" borderId="1" xfId="0" applyFont="1" applyFill="1" applyBorder="1" applyAlignment="1" applyProtection="1">
      <alignment horizontal="left" vertical="center" wrapText="1"/>
      <protection hidden="1"/>
    </xf>
    <xf numFmtId="4" fontId="16" fillId="3" borderId="1" xfId="0" applyNumberFormat="1" applyFont="1" applyFill="1" applyBorder="1" applyAlignment="1" applyProtection="1">
      <alignment horizontal="right" vertical="center"/>
      <protection hidden="1"/>
    </xf>
    <xf numFmtId="0" fontId="11" fillId="0" borderId="1" xfId="0" applyFont="1" applyBorder="1" applyProtection="1">
      <protection hidden="1"/>
    </xf>
    <xf numFmtId="4" fontId="16" fillId="5" borderId="1" xfId="0" applyNumberFormat="1" applyFont="1" applyFill="1" applyBorder="1" applyAlignment="1" applyProtection="1">
      <alignment horizontal="right" vertical="center"/>
      <protection locked="0"/>
    </xf>
    <xf numFmtId="4" fontId="16" fillId="0" borderId="1" xfId="0" applyNumberFormat="1" applyFont="1" applyBorder="1" applyAlignment="1" applyProtection="1">
      <alignment horizontal="right" vertical="center"/>
      <protection hidden="1"/>
    </xf>
    <xf numFmtId="0" fontId="11" fillId="0" borderId="1" xfId="0" applyFont="1" applyBorder="1" applyAlignment="1" applyProtection="1">
      <alignment wrapText="1"/>
      <protection hidden="1"/>
    </xf>
    <xf numFmtId="4" fontId="16" fillId="0" borderId="1" xfId="0" applyNumberFormat="1" applyFont="1" applyFill="1" applyBorder="1" applyAlignment="1" applyProtection="1">
      <alignment horizontal="right" vertical="center"/>
      <protection hidden="1"/>
    </xf>
    <xf numFmtId="0" fontId="12" fillId="4" borderId="1" xfId="0" applyFont="1" applyFill="1" applyBorder="1" applyAlignment="1" applyProtection="1">
      <alignment horizontal="left" vertical="center" wrapText="1"/>
      <protection hidden="1"/>
    </xf>
    <xf numFmtId="4" fontId="15" fillId="0" borderId="1" xfId="0" applyNumberFormat="1" applyFont="1" applyFill="1" applyBorder="1" applyAlignment="1" applyProtection="1">
      <alignment horizontal="right" vertical="center"/>
      <protection hidden="1"/>
    </xf>
    <xf numFmtId="4" fontId="15" fillId="5" borderId="1" xfId="0" applyNumberFormat="1" applyFont="1" applyFill="1" applyBorder="1" applyAlignment="1" applyProtection="1">
      <alignment horizontal="right" vertical="center"/>
      <protection locked="0"/>
    </xf>
    <xf numFmtId="4" fontId="15" fillId="0" borderId="1" xfId="0" applyNumberFormat="1" applyFont="1" applyBorder="1" applyAlignment="1" applyProtection="1">
      <alignment horizontal="right" vertical="center"/>
      <protection hidden="1"/>
    </xf>
    <xf numFmtId="0" fontId="6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0" fillId="0" borderId="1" xfId="0" applyFont="1" applyBorder="1"/>
    <xf numFmtId="0" fontId="9" fillId="0" borderId="1" xfId="0" applyFont="1" applyBorder="1"/>
    <xf numFmtId="0" fontId="9" fillId="0" borderId="1" xfId="0" applyFont="1" applyFill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2" fillId="4" borderId="1" xfId="0" applyFont="1" applyFill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/>
    </xf>
    <xf numFmtId="4" fontId="0" fillId="0" borderId="0" xfId="0" applyNumberFormat="1" applyFont="1" applyFill="1" applyBorder="1"/>
    <xf numFmtId="0" fontId="9" fillId="0" borderId="0" xfId="0" applyFont="1" applyFill="1" applyBorder="1"/>
    <xf numFmtId="4" fontId="15" fillId="0" borderId="1" xfId="0" applyNumberFormat="1" applyFont="1" applyFill="1" applyBorder="1" applyAlignment="1">
      <alignment horizontal="right" vertical="center"/>
    </xf>
    <xf numFmtId="0" fontId="6" fillId="0" borderId="24" xfId="0" applyFont="1" applyBorder="1" applyAlignment="1" applyProtection="1">
      <alignment horizontal="center" wrapText="1"/>
      <protection hidden="1"/>
    </xf>
    <xf numFmtId="4" fontId="9" fillId="0" borderId="24" xfId="0" applyNumberFormat="1" applyFont="1" applyBorder="1" applyAlignment="1" applyProtection="1">
      <alignment vertical="center"/>
      <protection hidden="1"/>
    </xf>
    <xf numFmtId="4" fontId="0" fillId="0" borderId="24" xfId="0" applyNumberFormat="1" applyBorder="1" applyAlignment="1" applyProtection="1">
      <alignment vertical="center"/>
      <protection hidden="1"/>
    </xf>
    <xf numFmtId="0" fontId="19" fillId="0" borderId="0" xfId="0" applyFont="1" applyProtection="1">
      <protection hidden="1"/>
    </xf>
    <xf numFmtId="0" fontId="19" fillId="0" borderId="0" xfId="0" applyFont="1" applyAlignment="1" applyProtection="1">
      <alignment horizontal="left"/>
      <protection hidden="1"/>
    </xf>
    <xf numFmtId="0" fontId="19" fillId="0" borderId="0" xfId="0" applyFont="1" applyFill="1" applyBorder="1" applyAlignment="1">
      <alignment horizontal="left"/>
    </xf>
    <xf numFmtId="0" fontId="0" fillId="0" borderId="0" xfId="0" applyBorder="1" applyAlignment="1" applyProtection="1">
      <alignment horizontal="right"/>
      <protection hidden="1"/>
    </xf>
    <xf numFmtId="0" fontId="6" fillId="0" borderId="25" xfId="0" applyFont="1" applyBorder="1" applyAlignment="1" applyProtection="1">
      <alignment horizontal="center" wrapText="1"/>
      <protection hidden="1"/>
    </xf>
    <xf numFmtId="0" fontId="6" fillId="0" borderId="26" xfId="0" applyFont="1" applyBorder="1" applyAlignment="1" applyProtection="1">
      <alignment horizontal="center" wrapText="1"/>
      <protection hidden="1"/>
    </xf>
    <xf numFmtId="0" fontId="6" fillId="0" borderId="27" xfId="0" applyFont="1" applyBorder="1" applyAlignment="1" applyProtection="1">
      <alignment horizontal="center" wrapText="1"/>
      <protection hidden="1"/>
    </xf>
    <xf numFmtId="0" fontId="0" fillId="0" borderId="28" xfId="0" applyBorder="1" applyProtection="1">
      <protection hidden="1"/>
    </xf>
    <xf numFmtId="4" fontId="1" fillId="0" borderId="29" xfId="0" applyNumberFormat="1" applyFont="1" applyBorder="1" applyProtection="1">
      <protection hidden="1"/>
    </xf>
    <xf numFmtId="4" fontId="1" fillId="0" borderId="30" xfId="0" applyNumberFormat="1" applyFont="1" applyBorder="1" applyProtection="1">
      <protection hidden="1"/>
    </xf>
    <xf numFmtId="4" fontId="1" fillId="0" borderId="31" xfId="0" applyNumberFormat="1" applyFont="1" applyBorder="1" applyProtection="1">
      <protection hidden="1"/>
    </xf>
    <xf numFmtId="0" fontId="0" fillId="0" borderId="32" xfId="0" applyBorder="1" applyProtection="1">
      <protection hidden="1"/>
    </xf>
    <xf numFmtId="4" fontId="1" fillId="0" borderId="33" xfId="0" applyNumberFormat="1" applyFont="1" applyBorder="1" applyProtection="1">
      <protection hidden="1"/>
    </xf>
    <xf numFmtId="4" fontId="1" fillId="0" borderId="24" xfId="0" applyNumberFormat="1" applyFont="1" applyBorder="1" applyProtection="1">
      <protection hidden="1"/>
    </xf>
    <xf numFmtId="4" fontId="1" fillId="0" borderId="34" xfId="0" applyNumberFormat="1" applyFont="1" applyBorder="1" applyProtection="1">
      <protection hidden="1"/>
    </xf>
    <xf numFmtId="0" fontId="0" fillId="0" borderId="35" xfId="0" applyBorder="1" applyProtection="1">
      <protection hidden="1"/>
    </xf>
    <xf numFmtId="4" fontId="1" fillId="0" borderId="36" xfId="0" applyNumberFormat="1" applyFont="1" applyBorder="1" applyProtection="1">
      <protection hidden="1"/>
    </xf>
    <xf numFmtId="4" fontId="1" fillId="0" borderId="37" xfId="0" applyNumberFormat="1" applyFont="1" applyBorder="1" applyProtection="1">
      <protection hidden="1"/>
    </xf>
    <xf numFmtId="4" fontId="1" fillId="0" borderId="38" xfId="0" applyNumberFormat="1" applyFont="1" applyBorder="1" applyProtection="1">
      <protection hidden="1"/>
    </xf>
    <xf numFmtId="0" fontId="0" fillId="0" borderId="39" xfId="0" applyBorder="1"/>
    <xf numFmtId="4" fontId="1" fillId="0" borderId="39" xfId="0" applyNumberFormat="1" applyFont="1" applyBorder="1" applyProtection="1">
      <protection hidden="1"/>
    </xf>
    <xf numFmtId="0" fontId="9" fillId="0" borderId="28" xfId="0" applyFont="1" applyBorder="1" applyProtection="1">
      <protection hidden="1"/>
    </xf>
    <xf numFmtId="4" fontId="19" fillId="0" borderId="29" xfId="0" applyNumberFormat="1" applyFont="1" applyBorder="1" applyAlignment="1" applyProtection="1">
      <alignment horizontal="center" vertical="center" wrapText="1"/>
      <protection hidden="1"/>
    </xf>
    <xf numFmtId="4" fontId="19" fillId="0" borderId="30" xfId="0" applyNumberFormat="1" applyFont="1" applyBorder="1" applyAlignment="1" applyProtection="1">
      <alignment horizontal="center" vertical="center" wrapText="1"/>
      <protection hidden="1"/>
    </xf>
    <xf numFmtId="4" fontId="19" fillId="0" borderId="31" xfId="0" applyNumberFormat="1" applyFont="1" applyBorder="1" applyAlignment="1" applyProtection="1">
      <alignment horizontal="center" vertical="center" wrapText="1"/>
      <protection hidden="1"/>
    </xf>
    <xf numFmtId="0" fontId="9" fillId="0" borderId="32" xfId="0" applyFont="1" applyBorder="1" applyProtection="1">
      <protection hidden="1"/>
    </xf>
    <xf numFmtId="4" fontId="19" fillId="0" borderId="33" xfId="0" applyNumberFormat="1" applyFont="1" applyBorder="1" applyAlignment="1" applyProtection="1">
      <alignment horizontal="center" vertical="center" wrapText="1"/>
      <protection hidden="1"/>
    </xf>
    <xf numFmtId="4" fontId="19" fillId="0" borderId="24" xfId="0" applyNumberFormat="1" applyFont="1" applyBorder="1" applyAlignment="1" applyProtection="1">
      <alignment horizontal="center" vertical="center" wrapText="1"/>
      <protection hidden="1"/>
    </xf>
    <xf numFmtId="4" fontId="19" fillId="0" borderId="34" xfId="0" applyNumberFormat="1" applyFont="1" applyBorder="1" applyAlignment="1" applyProtection="1">
      <alignment horizontal="center" vertical="center" wrapText="1"/>
      <protection hidden="1"/>
    </xf>
    <xf numFmtId="0" fontId="9" fillId="0" borderId="35" xfId="0" applyFont="1" applyFill="1" applyBorder="1" applyProtection="1">
      <protection hidden="1"/>
    </xf>
    <xf numFmtId="4" fontId="9" fillId="0" borderId="36" xfId="0" applyNumberFormat="1" applyFont="1" applyBorder="1" applyAlignment="1" applyProtection="1">
      <alignment horizontal="center" vertical="center" wrapText="1"/>
      <protection hidden="1"/>
    </xf>
    <xf numFmtId="4" fontId="9" fillId="0" borderId="37" xfId="0" applyNumberFormat="1" applyFont="1" applyBorder="1" applyAlignment="1" applyProtection="1">
      <alignment horizontal="center" vertical="center" wrapText="1"/>
      <protection hidden="1"/>
    </xf>
    <xf numFmtId="4" fontId="9" fillId="0" borderId="38" xfId="0" applyNumberFormat="1" applyFont="1" applyBorder="1" applyAlignment="1" applyProtection="1">
      <alignment horizontal="center" vertical="center" wrapText="1"/>
      <protection hidden="1"/>
    </xf>
    <xf numFmtId="0" fontId="6" fillId="0" borderId="36" xfId="0" applyFont="1" applyBorder="1" applyAlignment="1" applyProtection="1">
      <alignment horizontal="center" wrapText="1"/>
      <protection hidden="1"/>
    </xf>
    <xf numFmtId="0" fontId="6" fillId="0" borderId="37" xfId="0" applyFont="1" applyBorder="1" applyAlignment="1" applyProtection="1">
      <alignment horizontal="center" wrapText="1"/>
      <protection hidden="1"/>
    </xf>
    <xf numFmtId="0" fontId="6" fillId="0" borderId="38" xfId="0" applyFont="1" applyBorder="1" applyAlignment="1" applyProtection="1">
      <alignment horizontal="center" wrapText="1"/>
      <protection hidden="1"/>
    </xf>
    <xf numFmtId="0" fontId="9" fillId="6" borderId="28" xfId="0" applyFont="1" applyFill="1" applyBorder="1" applyAlignment="1" applyProtection="1">
      <alignment horizontal="left" vertical="center" wrapText="1"/>
      <protection hidden="1"/>
    </xf>
    <xf numFmtId="4" fontId="9" fillId="6" borderId="29" xfId="0" applyNumberFormat="1" applyFont="1" applyFill="1" applyBorder="1" applyAlignment="1" applyProtection="1">
      <alignment horizontal="right" vertical="center"/>
      <protection hidden="1"/>
    </xf>
    <xf numFmtId="4" fontId="9" fillId="6" borderId="30" xfId="0" applyNumberFormat="1" applyFont="1" applyFill="1" applyBorder="1" applyAlignment="1" applyProtection="1">
      <alignment horizontal="right" vertical="center"/>
      <protection hidden="1"/>
    </xf>
    <xf numFmtId="4" fontId="9" fillId="6" borderId="31" xfId="0" applyNumberFormat="1" applyFont="1" applyFill="1" applyBorder="1" applyAlignment="1" applyProtection="1">
      <alignment horizontal="right" vertical="center"/>
      <protection hidden="1"/>
    </xf>
    <xf numFmtId="0" fontId="11" fillId="0" borderId="32" xfId="0" applyFont="1" applyBorder="1" applyAlignment="1" applyProtection="1">
      <alignment vertical="center"/>
      <protection hidden="1"/>
    </xf>
    <xf numFmtId="4" fontId="9" fillId="0" borderId="33" xfId="0" applyNumberFormat="1" applyFont="1" applyBorder="1" applyAlignment="1" applyProtection="1">
      <alignment vertical="center"/>
      <protection hidden="1"/>
    </xf>
    <xf numFmtId="4" fontId="9" fillId="0" borderId="34" xfId="0" applyNumberFormat="1" applyFont="1" applyBorder="1" applyAlignment="1" applyProtection="1">
      <alignment vertical="center"/>
      <protection hidden="1"/>
    </xf>
    <xf numFmtId="0" fontId="11" fillId="0" borderId="35" xfId="0" applyFont="1" applyBorder="1" applyAlignment="1" applyProtection="1">
      <alignment vertical="center" wrapText="1"/>
      <protection hidden="1"/>
    </xf>
    <xf numFmtId="4" fontId="9" fillId="0" borderId="36" xfId="0" applyNumberFormat="1" applyFont="1" applyBorder="1" applyAlignment="1" applyProtection="1">
      <alignment vertical="center"/>
      <protection hidden="1"/>
    </xf>
    <xf numFmtId="4" fontId="9" fillId="0" borderId="37" xfId="0" applyNumberFormat="1" applyFont="1" applyBorder="1" applyAlignment="1" applyProtection="1">
      <alignment vertical="center"/>
      <protection hidden="1"/>
    </xf>
    <xf numFmtId="4" fontId="9" fillId="0" borderId="38" xfId="0" applyNumberFormat="1" applyFont="1" applyBorder="1" applyAlignment="1" applyProtection="1">
      <alignment vertical="center"/>
      <protection hidden="1"/>
    </xf>
    <xf numFmtId="0" fontId="12" fillId="7" borderId="40" xfId="0" applyFont="1" applyFill="1" applyBorder="1" applyAlignment="1" applyProtection="1">
      <alignment horizontal="left" vertical="center" wrapText="1"/>
      <protection hidden="1"/>
    </xf>
    <xf numFmtId="4" fontId="0" fillId="0" borderId="41" xfId="0" applyNumberFormat="1" applyBorder="1" applyAlignment="1" applyProtection="1">
      <alignment vertical="center"/>
      <protection hidden="1"/>
    </xf>
    <xf numFmtId="4" fontId="0" fillId="0" borderId="42" xfId="0" applyNumberFormat="1" applyBorder="1" applyAlignment="1" applyProtection="1">
      <alignment vertical="center"/>
      <protection hidden="1"/>
    </xf>
    <xf numFmtId="4" fontId="0" fillId="0" borderId="43" xfId="0" applyNumberFormat="1" applyBorder="1" applyAlignment="1" applyProtection="1">
      <alignment vertical="center"/>
      <protection hidden="1"/>
    </xf>
    <xf numFmtId="0" fontId="12" fillId="7" borderId="32" xfId="0" applyFont="1" applyFill="1" applyBorder="1" applyAlignment="1" applyProtection="1">
      <alignment horizontal="left" vertical="center" wrapText="1"/>
      <protection hidden="1"/>
    </xf>
    <xf numFmtId="4" fontId="0" fillId="0" borderId="33" xfId="0" applyNumberFormat="1" applyBorder="1" applyAlignment="1" applyProtection="1">
      <alignment vertical="center"/>
      <protection hidden="1"/>
    </xf>
    <xf numFmtId="4" fontId="0" fillId="0" borderId="34" xfId="0" applyNumberFormat="1" applyBorder="1" applyAlignment="1" applyProtection="1">
      <alignment vertical="center"/>
      <protection hidden="1"/>
    </xf>
    <xf numFmtId="0" fontId="12" fillId="7" borderId="35" xfId="0" applyFont="1" applyFill="1" applyBorder="1" applyAlignment="1" applyProtection="1">
      <alignment horizontal="left" vertical="center" wrapText="1"/>
      <protection hidden="1"/>
    </xf>
    <xf numFmtId="4" fontId="0" fillId="0" borderId="36" xfId="0" applyNumberFormat="1" applyBorder="1" applyAlignment="1" applyProtection="1">
      <alignment vertical="center"/>
      <protection hidden="1"/>
    </xf>
    <xf numFmtId="4" fontId="0" fillId="0" borderId="37" xfId="0" applyNumberFormat="1" applyBorder="1" applyAlignment="1" applyProtection="1">
      <alignment vertical="center"/>
      <protection hidden="1"/>
    </xf>
    <xf numFmtId="4" fontId="0" fillId="0" borderId="38" xfId="0" applyNumberFormat="1" applyBorder="1" applyAlignment="1" applyProtection="1">
      <alignment vertical="center"/>
      <protection hidden="1"/>
    </xf>
    <xf numFmtId="0" fontId="12" fillId="7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Protection="1">
      <protection locked="0"/>
    </xf>
    <xf numFmtId="0" fontId="19" fillId="0" borderId="0" xfId="0" applyFont="1" applyAlignment="1" applyProtection="1">
      <alignment horizontal="center"/>
      <protection hidden="1"/>
    </xf>
    <xf numFmtId="0" fontId="2" fillId="0" borderId="0" xfId="1" applyFont="1" applyProtection="1"/>
    <xf numFmtId="0" fontId="3" fillId="0" borderId="0" xfId="1" applyFont="1" applyAlignment="1" applyProtection="1">
      <alignment horizontal="right"/>
    </xf>
    <xf numFmtId="0" fontId="0" fillId="0" borderId="0" xfId="1" applyFont="1" applyProtection="1"/>
    <xf numFmtId="0" fontId="0" fillId="0" borderId="0" xfId="1" applyFont="1" applyAlignment="1" applyProtection="1">
      <alignment horizontal="left"/>
    </xf>
    <xf numFmtId="0" fontId="0" fillId="0" borderId="0" xfId="1" applyFont="1" applyFill="1" applyBorder="1" applyAlignment="1" applyProtection="1">
      <alignment horizontal="left"/>
    </xf>
    <xf numFmtId="0" fontId="4" fillId="0" borderId="0" xfId="1" applyFont="1" applyFill="1" applyBorder="1" applyAlignment="1" applyProtection="1">
      <alignment horizontal="center" wrapText="1"/>
    </xf>
    <xf numFmtId="0" fontId="5" fillId="0" borderId="0" xfId="1" applyFont="1" applyProtection="1"/>
    <xf numFmtId="0" fontId="0" fillId="0" borderId="0" xfId="1" applyFont="1" applyBorder="1" applyAlignment="1" applyProtection="1">
      <alignment horizontal="right"/>
    </xf>
    <xf numFmtId="0" fontId="10" fillId="0" borderId="0" xfId="1" applyFont="1" applyProtection="1"/>
    <xf numFmtId="0" fontId="9" fillId="0" borderId="0" xfId="1" applyFont="1" applyProtection="1"/>
    <xf numFmtId="0" fontId="9" fillId="0" borderId="0" xfId="1" applyFont="1" applyAlignment="1" applyProtection="1">
      <alignment horizontal="left" vertical="center" wrapText="1"/>
    </xf>
    <xf numFmtId="0" fontId="12" fillId="4" borderId="44" xfId="1" applyFont="1" applyFill="1" applyBorder="1" applyAlignment="1" applyProtection="1">
      <alignment horizontal="left" vertical="center" wrapText="1"/>
    </xf>
    <xf numFmtId="0" fontId="12" fillId="4" borderId="0" xfId="1" applyFont="1" applyFill="1" applyBorder="1" applyAlignment="1" applyProtection="1">
      <alignment horizontal="center" vertical="center" wrapText="1"/>
    </xf>
    <xf numFmtId="0" fontId="0" fillId="0" borderId="0" xfId="1" applyFont="1" applyAlignment="1" applyProtection="1">
      <alignment horizontal="center"/>
    </xf>
    <xf numFmtId="0" fontId="1" fillId="8" borderId="24" xfId="0" applyFont="1" applyFill="1" applyBorder="1" applyProtection="1">
      <protection locked="0"/>
    </xf>
    <xf numFmtId="0" fontId="22" fillId="4" borderId="0" xfId="0" applyFont="1" applyFill="1" applyBorder="1" applyAlignment="1" applyProtection="1">
      <alignment horizontal="left" vertical="center" wrapText="1"/>
      <protection hidden="1"/>
    </xf>
    <xf numFmtId="4" fontId="9" fillId="0" borderId="0" xfId="0" applyNumberFormat="1" applyFont="1" applyAlignment="1">
      <alignment horizontal="left" vertical="center" wrapText="1"/>
    </xf>
    <xf numFmtId="4" fontId="0" fillId="0" borderId="0" xfId="0" applyNumberFormat="1" applyBorder="1" applyAlignment="1" applyProtection="1">
      <alignment vertical="center"/>
      <protection hidden="1"/>
    </xf>
    <xf numFmtId="0" fontId="12" fillId="4" borderId="0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/>
    <xf numFmtId="0" fontId="25" fillId="0" borderId="0" xfId="0" applyFont="1" applyProtection="1">
      <protection hidden="1"/>
    </xf>
    <xf numFmtId="0" fontId="26" fillId="0" borderId="0" xfId="0" applyFont="1"/>
    <xf numFmtId="0" fontId="27" fillId="0" borderId="0" xfId="0" applyFont="1" applyAlignment="1">
      <alignment horizontal="right"/>
    </xf>
    <xf numFmtId="0" fontId="25" fillId="0" borderId="0" xfId="0" applyFont="1"/>
    <xf numFmtId="0" fontId="28" fillId="0" borderId="0" xfId="0" applyFont="1"/>
    <xf numFmtId="0" fontId="29" fillId="0" borderId="0" xfId="0" applyFont="1"/>
    <xf numFmtId="0" fontId="26" fillId="0" borderId="0" xfId="0" applyFont="1" applyProtection="1">
      <protection hidden="1"/>
    </xf>
    <xf numFmtId="0" fontId="27" fillId="0" borderId="0" xfId="0" applyFont="1" applyAlignment="1" applyProtection="1">
      <alignment horizontal="right"/>
      <protection hidden="1"/>
    </xf>
    <xf numFmtId="0" fontId="26" fillId="0" borderId="0" xfId="0" applyFont="1" applyAlignment="1" applyProtection="1">
      <alignment horizontal="left"/>
      <protection hidden="1"/>
    </xf>
    <xf numFmtId="0" fontId="26" fillId="0" borderId="0" xfId="0" applyFont="1" applyFill="1" applyBorder="1" applyAlignment="1">
      <alignment horizontal="left"/>
    </xf>
    <xf numFmtId="0" fontId="30" fillId="0" borderId="0" xfId="0" applyFont="1" applyFill="1" applyBorder="1" applyAlignment="1">
      <alignment horizontal="center" wrapText="1"/>
    </xf>
    <xf numFmtId="0" fontId="31" fillId="0" borderId="0" xfId="0" applyFont="1" applyProtection="1">
      <protection hidden="1"/>
    </xf>
    <xf numFmtId="0" fontId="26" fillId="0" borderId="0" xfId="0" applyFont="1" applyBorder="1" applyAlignment="1" applyProtection="1">
      <alignment horizontal="right"/>
      <protection hidden="1"/>
    </xf>
    <xf numFmtId="0" fontId="35" fillId="0" borderId="0" xfId="0" applyFont="1"/>
    <xf numFmtId="0" fontId="28" fillId="0" borderId="0" xfId="0" applyFont="1" applyFill="1" applyBorder="1" applyProtection="1">
      <protection hidden="1"/>
    </xf>
    <xf numFmtId="4" fontId="28" fillId="0" borderId="0" xfId="0" applyNumberFormat="1" applyFont="1" applyBorder="1" applyAlignment="1" applyProtection="1">
      <alignment horizontal="center" vertical="center" wrapText="1"/>
      <protection hidden="1"/>
    </xf>
    <xf numFmtId="4" fontId="26" fillId="0" borderId="0" xfId="0" applyNumberFormat="1" applyFont="1"/>
    <xf numFmtId="4" fontId="26" fillId="0" borderId="1" xfId="0" applyNumberFormat="1" applyFont="1" applyBorder="1"/>
    <xf numFmtId="0" fontId="26" fillId="0" borderId="0" xfId="0" applyFont="1" applyFill="1" applyBorder="1"/>
    <xf numFmtId="0" fontId="28" fillId="0" borderId="0" xfId="0" applyFont="1" applyAlignment="1">
      <alignment horizontal="left" vertical="center" wrapText="1"/>
    </xf>
    <xf numFmtId="0" fontId="26" fillId="4" borderId="17" xfId="0" applyFont="1" applyFill="1" applyBorder="1" applyAlignment="1" applyProtection="1">
      <alignment horizontal="left" vertical="center" wrapText="1"/>
      <protection hidden="1"/>
    </xf>
    <xf numFmtId="4" fontId="26" fillId="0" borderId="18" xfId="0" applyNumberFormat="1" applyFont="1" applyBorder="1" applyAlignment="1" applyProtection="1">
      <alignment vertical="center"/>
      <protection hidden="1"/>
    </xf>
    <xf numFmtId="4" fontId="26" fillId="0" borderId="19" xfId="0" applyNumberFormat="1" applyFont="1" applyBorder="1" applyAlignment="1" applyProtection="1">
      <alignment vertical="center"/>
      <protection hidden="1"/>
    </xf>
    <xf numFmtId="4" fontId="26" fillId="0" borderId="20" xfId="0" applyNumberFormat="1" applyFont="1" applyBorder="1" applyAlignment="1" applyProtection="1">
      <alignment vertical="center"/>
      <protection hidden="1"/>
    </xf>
    <xf numFmtId="0" fontId="26" fillId="4" borderId="9" xfId="0" applyFont="1" applyFill="1" applyBorder="1" applyAlignment="1" applyProtection="1">
      <alignment horizontal="left" vertical="center" wrapText="1"/>
      <protection hidden="1"/>
    </xf>
    <xf numFmtId="4" fontId="26" fillId="0" borderId="10" xfId="0" applyNumberFormat="1" applyFont="1" applyBorder="1" applyAlignment="1" applyProtection="1">
      <alignment vertical="center"/>
      <protection hidden="1"/>
    </xf>
    <xf numFmtId="4" fontId="28" fillId="0" borderId="0" xfId="0" applyNumberFormat="1" applyFont="1"/>
    <xf numFmtId="0" fontId="26" fillId="4" borderId="12" xfId="0" applyFont="1" applyFill="1" applyBorder="1" applyAlignment="1" applyProtection="1">
      <alignment horizontal="left" vertical="center" wrapText="1"/>
      <protection hidden="1"/>
    </xf>
    <xf numFmtId="164" fontId="26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Protection="1">
      <protection locked="0"/>
    </xf>
    <xf numFmtId="0" fontId="26" fillId="0" borderId="0" xfId="0" applyFont="1" applyAlignment="1" applyProtection="1">
      <alignment horizontal="center"/>
      <protection hidden="1"/>
    </xf>
    <xf numFmtId="0" fontId="26" fillId="0" borderId="0" xfId="0" applyFont="1" applyAlignment="1">
      <alignment horizontal="center"/>
    </xf>
    <xf numFmtId="3" fontId="26" fillId="0" borderId="19" xfId="0" applyNumberFormat="1" applyFont="1" applyBorder="1" applyAlignment="1">
      <alignment horizontal="center"/>
    </xf>
    <xf numFmtId="3" fontId="26" fillId="0" borderId="1" xfId="0" applyNumberFormat="1" applyFont="1" applyBorder="1" applyAlignment="1">
      <alignment horizontal="center"/>
    </xf>
    <xf numFmtId="0" fontId="30" fillId="0" borderId="45" xfId="0" applyFont="1" applyFill="1" applyBorder="1" applyAlignment="1">
      <alignment horizontal="center" wrapText="1"/>
    </xf>
    <xf numFmtId="0" fontId="26" fillId="0" borderId="45" xfId="0" applyFont="1" applyBorder="1"/>
    <xf numFmtId="0" fontId="26" fillId="0" borderId="45" xfId="0" applyFont="1" applyBorder="1" applyAlignment="1">
      <alignment horizontal="center"/>
    </xf>
    <xf numFmtId="3" fontId="0" fillId="2" borderId="1" xfId="0" applyNumberFormat="1" applyFont="1" applyFill="1" applyBorder="1" applyProtection="1">
      <protection locked="0"/>
    </xf>
    <xf numFmtId="0" fontId="9" fillId="9" borderId="1" xfId="0" applyFont="1" applyFill="1" applyBorder="1" applyProtection="1">
      <protection locked="0"/>
    </xf>
    <xf numFmtId="4" fontId="38" fillId="0" borderId="6" xfId="0" applyNumberFormat="1" applyFont="1" applyBorder="1" applyAlignment="1" applyProtection="1">
      <alignment horizontal="center" vertical="center" wrapText="1"/>
      <protection hidden="1"/>
    </xf>
    <xf numFmtId="4" fontId="38" fillId="0" borderId="10" xfId="0" applyNumberFormat="1" applyFont="1" applyBorder="1" applyAlignment="1" applyProtection="1">
      <alignment horizontal="center" vertical="center" wrapText="1"/>
      <protection hidden="1"/>
    </xf>
    <xf numFmtId="4" fontId="39" fillId="0" borderId="13" xfId="0" applyNumberFormat="1" applyFont="1" applyBorder="1" applyAlignment="1" applyProtection="1">
      <alignment horizontal="center" vertical="center" wrapText="1"/>
      <protection hidden="1"/>
    </xf>
    <xf numFmtId="4" fontId="38" fillId="0" borderId="7" xfId="0" applyNumberFormat="1" applyFont="1" applyBorder="1" applyAlignment="1" applyProtection="1">
      <alignment horizontal="center" vertical="center" wrapText="1"/>
      <protection hidden="1"/>
    </xf>
    <xf numFmtId="4" fontId="38" fillId="0" borderId="1" xfId="0" applyNumberFormat="1" applyFont="1" applyBorder="1" applyAlignment="1" applyProtection="1">
      <alignment horizontal="center" vertical="center" wrapText="1"/>
      <protection hidden="1"/>
    </xf>
    <xf numFmtId="4" fontId="39" fillId="0" borderId="14" xfId="0" applyNumberFormat="1" applyFont="1" applyBorder="1" applyAlignment="1" applyProtection="1">
      <alignment horizontal="center" vertical="center" wrapText="1"/>
      <protection hidden="1"/>
    </xf>
    <xf numFmtId="4" fontId="38" fillId="0" borderId="8" xfId="0" applyNumberFormat="1" applyFont="1" applyBorder="1" applyAlignment="1" applyProtection="1">
      <alignment horizontal="center" vertical="center" wrapText="1"/>
      <protection hidden="1"/>
    </xf>
    <xf numFmtId="4" fontId="38" fillId="0" borderId="11" xfId="0" applyNumberFormat="1" applyFont="1" applyBorder="1" applyAlignment="1" applyProtection="1">
      <alignment horizontal="center" vertical="center" wrapText="1"/>
      <protection hidden="1"/>
    </xf>
    <xf numFmtId="4" fontId="39" fillId="0" borderId="15" xfId="0" applyNumberFormat="1" applyFont="1" applyBorder="1" applyAlignment="1" applyProtection="1">
      <alignment horizontal="center" vertical="center" wrapText="1"/>
      <protection hidden="1"/>
    </xf>
    <xf numFmtId="4" fontId="39" fillId="0" borderId="13" xfId="0" applyNumberFormat="1" applyFont="1" applyBorder="1" applyAlignment="1" applyProtection="1">
      <alignment vertical="center"/>
      <protection hidden="1"/>
    </xf>
    <xf numFmtId="4" fontId="39" fillId="0" borderId="14" xfId="0" applyNumberFormat="1" applyFont="1" applyBorder="1" applyAlignment="1" applyProtection="1">
      <alignment vertical="center"/>
      <protection hidden="1"/>
    </xf>
    <xf numFmtId="4" fontId="39" fillId="0" borderId="15" xfId="0" applyNumberFormat="1" applyFont="1" applyBorder="1" applyAlignment="1" applyProtection="1">
      <alignment vertical="center"/>
      <protection hidden="1"/>
    </xf>
    <xf numFmtId="0" fontId="14" fillId="0" borderId="0" xfId="1" applyProtection="1"/>
    <xf numFmtId="0" fontId="9" fillId="2" borderId="1" xfId="1" applyFont="1" applyFill="1" applyBorder="1" applyProtection="1">
      <protection locked="0"/>
    </xf>
    <xf numFmtId="0" fontId="6" fillId="0" borderId="2" xfId="1" applyFont="1" applyBorder="1" applyAlignment="1" applyProtection="1">
      <alignment horizontal="center" wrapText="1"/>
    </xf>
    <xf numFmtId="0" fontId="6" fillId="0" borderId="3" xfId="1" applyFont="1" applyBorder="1" applyAlignment="1" applyProtection="1">
      <alignment horizontal="center" wrapText="1"/>
    </xf>
    <xf numFmtId="0" fontId="6" fillId="0" borderId="4" xfId="1" applyFont="1" applyBorder="1" applyAlignment="1" applyProtection="1">
      <alignment horizontal="center" wrapText="1"/>
    </xf>
    <xf numFmtId="0" fontId="0" fillId="0" borderId="5" xfId="1" applyFont="1" applyBorder="1" applyAlignment="1" applyProtection="1">
      <alignment vertical="center"/>
    </xf>
    <xf numFmtId="4" fontId="19" fillId="10" borderId="6" xfId="1" applyNumberFormat="1" applyFont="1" applyFill="1" applyBorder="1" applyAlignment="1" applyProtection="1">
      <alignment vertical="center"/>
      <protection locked="0"/>
    </xf>
    <xf numFmtId="4" fontId="19" fillId="10" borderId="7" xfId="1" applyNumberFormat="1" applyFont="1" applyFill="1" applyBorder="1" applyAlignment="1" applyProtection="1">
      <alignment vertical="center"/>
      <protection locked="0"/>
    </xf>
    <xf numFmtId="4" fontId="19" fillId="10" borderId="8" xfId="1" applyNumberFormat="1" applyFont="1" applyFill="1" applyBorder="1" applyAlignment="1" applyProtection="1">
      <alignment vertical="center"/>
      <protection locked="0"/>
    </xf>
    <xf numFmtId="0" fontId="0" fillId="0" borderId="9" xfId="1" applyFont="1" applyBorder="1" applyAlignment="1" applyProtection="1">
      <alignment vertical="center"/>
    </xf>
    <xf numFmtId="4" fontId="19" fillId="10" borderId="10" xfId="1" applyNumberFormat="1" applyFont="1" applyFill="1" applyBorder="1" applyAlignment="1" applyProtection="1">
      <alignment vertical="center"/>
      <protection locked="0"/>
    </xf>
    <xf numFmtId="4" fontId="19" fillId="10" borderId="1" xfId="1" applyNumberFormat="1" applyFont="1" applyFill="1" applyBorder="1" applyAlignment="1" applyProtection="1">
      <alignment vertical="center"/>
      <protection locked="0"/>
    </xf>
    <xf numFmtId="4" fontId="19" fillId="10" borderId="11" xfId="1" applyNumberFormat="1" applyFont="1" applyFill="1" applyBorder="1" applyAlignment="1" applyProtection="1">
      <alignment vertical="center"/>
      <protection locked="0"/>
    </xf>
    <xf numFmtId="0" fontId="0" fillId="0" borderId="12" xfId="1" applyFont="1" applyBorder="1" applyProtection="1"/>
    <xf numFmtId="4" fontId="19" fillId="10" borderId="14" xfId="1" applyNumberFormat="1" applyFont="1" applyFill="1" applyBorder="1" applyAlignment="1" applyProtection="1">
      <alignment vertical="center"/>
      <protection locked="0"/>
    </xf>
    <xf numFmtId="4" fontId="19" fillId="10" borderId="15" xfId="1" applyNumberFormat="1" applyFont="1" applyFill="1" applyBorder="1" applyAlignment="1" applyProtection="1">
      <alignment vertical="center"/>
      <protection locked="0"/>
    </xf>
    <xf numFmtId="0" fontId="14" fillId="0" borderId="16" xfId="1" applyBorder="1" applyProtection="1"/>
    <xf numFmtId="4" fontId="0" fillId="0" borderId="16" xfId="1" applyNumberFormat="1" applyFont="1" applyBorder="1" applyProtection="1"/>
    <xf numFmtId="0" fontId="9" fillId="0" borderId="5" xfId="1" applyFont="1" applyBorder="1" applyProtection="1"/>
    <xf numFmtId="0" fontId="9" fillId="0" borderId="9" xfId="1" applyFont="1" applyBorder="1" applyProtection="1"/>
    <xf numFmtId="0" fontId="9" fillId="0" borderId="12" xfId="1" applyFont="1" applyFill="1" applyBorder="1" applyProtection="1"/>
    <xf numFmtId="0" fontId="14" fillId="0" borderId="0" xfId="1" applyFill="1" applyBorder="1" applyProtection="1"/>
    <xf numFmtId="0" fontId="6" fillId="0" borderId="13" xfId="1" applyFont="1" applyBorder="1" applyAlignment="1" applyProtection="1">
      <alignment horizontal="center" wrapText="1"/>
    </xf>
    <xf numFmtId="0" fontId="6" fillId="0" borderId="14" xfId="1" applyFont="1" applyBorder="1" applyAlignment="1" applyProtection="1">
      <alignment horizontal="center" wrapText="1"/>
    </xf>
    <xf numFmtId="0" fontId="6" fillId="0" borderId="15" xfId="1" applyFont="1" applyBorder="1" applyAlignment="1" applyProtection="1">
      <alignment horizontal="center" wrapText="1"/>
    </xf>
    <xf numFmtId="0" fontId="20" fillId="0" borderId="5" xfId="1" applyFont="1" applyFill="1" applyBorder="1" applyAlignment="1" applyProtection="1">
      <alignment horizontal="left" vertical="center" wrapText="1"/>
    </xf>
    <xf numFmtId="4" fontId="4" fillId="10" borderId="7" xfId="1" applyNumberFormat="1" applyFont="1" applyFill="1" applyBorder="1" applyAlignment="1" applyProtection="1">
      <alignment horizontal="right" vertical="center"/>
      <protection locked="0"/>
    </xf>
    <xf numFmtId="0" fontId="20" fillId="0" borderId="9" xfId="1" applyFont="1" applyBorder="1" applyAlignment="1" applyProtection="1">
      <alignment vertical="center"/>
    </xf>
    <xf numFmtId="4" fontId="4" fillId="10" borderId="10" xfId="1" applyNumberFormat="1" applyFont="1" applyFill="1" applyBorder="1" applyAlignment="1" applyProtection="1">
      <alignment vertical="center"/>
      <protection locked="0"/>
    </xf>
    <xf numFmtId="4" fontId="4" fillId="10" borderId="1" xfId="1" applyNumberFormat="1" applyFont="1" applyFill="1" applyBorder="1" applyAlignment="1" applyProtection="1">
      <alignment vertical="center"/>
      <protection locked="0"/>
    </xf>
    <xf numFmtId="4" fontId="4" fillId="10" borderId="11" xfId="1" applyNumberFormat="1" applyFont="1" applyFill="1" applyBorder="1" applyAlignment="1" applyProtection="1">
      <alignment vertical="center"/>
      <protection locked="0"/>
    </xf>
    <xf numFmtId="4" fontId="14" fillId="0" borderId="0" xfId="1" applyNumberFormat="1" applyProtection="1"/>
    <xf numFmtId="0" fontId="21" fillId="0" borderId="12" xfId="1" applyFont="1" applyBorder="1" applyAlignment="1" applyProtection="1">
      <alignment vertical="center" wrapText="1"/>
    </xf>
    <xf numFmtId="0" fontId="12" fillId="4" borderId="17" xfId="1" applyFont="1" applyFill="1" applyBorder="1" applyAlignment="1" applyProtection="1">
      <alignment horizontal="left" vertical="center" wrapText="1"/>
    </xf>
    <xf numFmtId="4" fontId="14" fillId="10" borderId="18" xfId="1" applyNumberFormat="1" applyFill="1" applyBorder="1" applyAlignment="1" applyProtection="1">
      <alignment vertical="center"/>
      <protection locked="0"/>
    </xf>
    <xf numFmtId="4" fontId="14" fillId="10" borderId="19" xfId="1" applyNumberFormat="1" applyFill="1" applyBorder="1" applyAlignment="1" applyProtection="1">
      <alignment vertical="center"/>
      <protection locked="0"/>
    </xf>
    <xf numFmtId="4" fontId="14" fillId="10" borderId="20" xfId="1" applyNumberFormat="1" applyFill="1" applyBorder="1" applyAlignment="1" applyProtection="1">
      <alignment vertical="center"/>
      <protection locked="0"/>
    </xf>
    <xf numFmtId="0" fontId="12" fillId="4" borderId="9" xfId="1" applyFont="1" applyFill="1" applyBorder="1" applyAlignment="1" applyProtection="1">
      <alignment horizontal="left" vertical="center" wrapText="1"/>
    </xf>
    <xf numFmtId="4" fontId="14" fillId="10" borderId="10" xfId="1" applyNumberFormat="1" applyFill="1" applyBorder="1" applyAlignment="1" applyProtection="1">
      <alignment vertical="center"/>
      <protection locked="0"/>
    </xf>
    <xf numFmtId="4" fontId="14" fillId="10" borderId="1" xfId="1" applyNumberFormat="1" applyFill="1" applyBorder="1" applyAlignment="1" applyProtection="1">
      <alignment vertical="center"/>
      <protection locked="0"/>
    </xf>
    <xf numFmtId="4" fontId="14" fillId="10" borderId="11" xfId="1" applyNumberFormat="1" applyFill="1" applyBorder="1" applyAlignment="1" applyProtection="1">
      <alignment vertical="center"/>
      <protection locked="0"/>
    </xf>
    <xf numFmtId="0" fontId="17" fillId="4" borderId="9" xfId="1" applyFont="1" applyFill="1" applyBorder="1" applyAlignment="1" applyProtection="1">
      <alignment horizontal="left" vertical="center" wrapText="1"/>
    </xf>
    <xf numFmtId="0" fontId="12" fillId="4" borderId="46" xfId="1" applyFont="1" applyFill="1" applyBorder="1" applyAlignment="1" applyProtection="1">
      <alignment horizontal="left" vertical="center" wrapText="1"/>
    </xf>
    <xf numFmtId="4" fontId="14" fillId="10" borderId="2" xfId="1" applyNumberFormat="1" applyFill="1" applyBorder="1" applyAlignment="1" applyProtection="1">
      <alignment vertical="center"/>
      <protection locked="0"/>
    </xf>
    <xf numFmtId="4" fontId="14" fillId="10" borderId="3" xfId="1" applyNumberFormat="1" applyFill="1" applyBorder="1" applyAlignment="1" applyProtection="1">
      <alignment vertical="center"/>
      <protection locked="0"/>
    </xf>
    <xf numFmtId="4" fontId="14" fillId="10" borderId="4" xfId="1" applyNumberFormat="1" applyFill="1" applyBorder="1" applyAlignment="1" applyProtection="1">
      <alignment vertical="center"/>
      <protection locked="0"/>
    </xf>
    <xf numFmtId="4" fontId="14" fillId="10" borderId="47" xfId="1" applyNumberFormat="1" applyFill="1" applyBorder="1" applyAlignment="1" applyProtection="1">
      <alignment vertical="center"/>
      <protection locked="0"/>
    </xf>
    <xf numFmtId="4" fontId="14" fillId="10" borderId="48" xfId="1" applyNumberFormat="1" applyFill="1" applyBorder="1" applyAlignment="1" applyProtection="1">
      <alignment vertical="center"/>
      <protection locked="0"/>
    </xf>
    <xf numFmtId="4" fontId="14" fillId="10" borderId="49" xfId="1" applyNumberFormat="1" applyFill="1" applyBorder="1" applyAlignment="1" applyProtection="1">
      <alignment vertical="center"/>
      <protection locked="0"/>
    </xf>
    <xf numFmtId="4" fontId="14" fillId="10" borderId="50" xfId="1" applyNumberFormat="1" applyFill="1" applyBorder="1" applyAlignment="1" applyProtection="1">
      <alignment vertical="center"/>
      <protection locked="0"/>
    </xf>
    <xf numFmtId="4" fontId="14" fillId="10" borderId="51" xfId="1" applyNumberFormat="1" applyFill="1" applyBorder="1" applyAlignment="1" applyProtection="1">
      <alignment vertical="center"/>
      <protection locked="0"/>
    </xf>
    <xf numFmtId="4" fontId="14" fillId="10" borderId="52" xfId="1" applyNumberFormat="1" applyFill="1" applyBorder="1" applyAlignment="1" applyProtection="1">
      <alignment vertical="center"/>
      <protection locked="0"/>
    </xf>
    <xf numFmtId="0" fontId="12" fillId="4" borderId="53" xfId="1" applyFont="1" applyFill="1" applyBorder="1" applyAlignment="1" applyProtection="1">
      <alignment horizontal="left" vertical="center" wrapText="1"/>
    </xf>
    <xf numFmtId="4" fontId="14" fillId="10" borderId="54" xfId="1" applyNumberFormat="1" applyFill="1" applyBorder="1" applyAlignment="1" applyProtection="1">
      <alignment vertical="center"/>
      <protection locked="0"/>
    </xf>
    <xf numFmtId="4" fontId="14" fillId="10" borderId="16" xfId="1" applyNumberFormat="1" applyFill="1" applyBorder="1" applyAlignment="1" applyProtection="1">
      <alignment vertical="center"/>
      <protection locked="0"/>
    </xf>
    <xf numFmtId="0" fontId="12" fillId="4" borderId="12" xfId="1" applyFont="1" applyFill="1" applyBorder="1" applyAlignment="1" applyProtection="1">
      <alignment horizontal="left" vertical="center" wrapText="1"/>
    </xf>
    <xf numFmtId="4" fontId="14" fillId="10" borderId="13" xfId="1" applyNumberFormat="1" applyFill="1" applyBorder="1" applyAlignment="1" applyProtection="1">
      <alignment vertical="center"/>
      <protection locked="0"/>
    </xf>
    <xf numFmtId="4" fontId="14" fillId="10" borderId="14" xfId="1" applyNumberFormat="1" applyFill="1" applyBorder="1" applyAlignment="1" applyProtection="1">
      <alignment vertical="center"/>
      <protection locked="0"/>
    </xf>
    <xf numFmtId="4" fontId="14" fillId="10" borderId="15" xfId="1" applyNumberFormat="1" applyFill="1" applyBorder="1" applyAlignment="1" applyProtection="1">
      <alignment vertical="center"/>
      <protection locked="0"/>
    </xf>
    <xf numFmtId="4" fontId="39" fillId="0" borderId="6" xfId="1" applyNumberFormat="1" applyFont="1" applyBorder="1" applyAlignment="1" applyProtection="1">
      <alignment horizontal="center" vertical="center" wrapText="1"/>
    </xf>
    <xf numFmtId="4" fontId="39" fillId="0" borderId="10" xfId="1" applyNumberFormat="1" applyFont="1" applyBorder="1" applyAlignment="1" applyProtection="1">
      <alignment horizontal="center" vertical="center" wrapText="1"/>
    </xf>
    <xf numFmtId="4" fontId="40" fillId="10" borderId="13" xfId="1" applyNumberFormat="1" applyFont="1" applyFill="1" applyBorder="1" applyAlignment="1" applyProtection="1">
      <alignment vertical="center"/>
      <protection locked="0"/>
    </xf>
    <xf numFmtId="4" fontId="40" fillId="10" borderId="14" xfId="1" applyNumberFormat="1" applyFont="1" applyFill="1" applyBorder="1" applyAlignment="1" applyProtection="1">
      <alignment vertical="center"/>
      <protection locked="0"/>
    </xf>
    <xf numFmtId="4" fontId="38" fillId="0" borderId="29" xfId="0" applyNumberFormat="1" applyFont="1" applyBorder="1" applyAlignment="1" applyProtection="1">
      <alignment horizontal="center" vertical="center" wrapText="1"/>
      <protection hidden="1"/>
    </xf>
    <xf numFmtId="4" fontId="38" fillId="0" borderId="30" xfId="0" applyNumberFormat="1" applyFont="1" applyBorder="1" applyAlignment="1" applyProtection="1">
      <alignment horizontal="center" vertical="center" wrapText="1"/>
      <protection hidden="1"/>
    </xf>
    <xf numFmtId="4" fontId="38" fillId="0" borderId="31" xfId="0" applyNumberFormat="1" applyFont="1" applyBorder="1" applyAlignment="1" applyProtection="1">
      <alignment horizontal="center" vertical="center" wrapText="1"/>
      <protection hidden="1"/>
    </xf>
    <xf numFmtId="4" fontId="38" fillId="0" borderId="33" xfId="0" applyNumberFormat="1" applyFont="1" applyBorder="1" applyAlignment="1" applyProtection="1">
      <alignment horizontal="center" vertical="center" wrapText="1"/>
      <protection hidden="1"/>
    </xf>
    <xf numFmtId="4" fontId="38" fillId="0" borderId="24" xfId="0" applyNumberFormat="1" applyFont="1" applyBorder="1" applyAlignment="1" applyProtection="1">
      <alignment horizontal="center" vertical="center" wrapText="1"/>
      <protection hidden="1"/>
    </xf>
    <xf numFmtId="4" fontId="38" fillId="0" borderId="34" xfId="0" applyNumberFormat="1" applyFont="1" applyBorder="1" applyAlignment="1" applyProtection="1">
      <alignment horizontal="center" vertical="center" wrapText="1"/>
      <protection hidden="1"/>
    </xf>
    <xf numFmtId="4" fontId="39" fillId="0" borderId="36" xfId="0" applyNumberFormat="1" applyFont="1" applyBorder="1" applyAlignment="1" applyProtection="1">
      <alignment horizontal="center" vertical="center" wrapText="1"/>
      <protection hidden="1"/>
    </xf>
    <xf numFmtId="4" fontId="39" fillId="0" borderId="37" xfId="0" applyNumberFormat="1" applyFont="1" applyBorder="1" applyAlignment="1" applyProtection="1">
      <alignment horizontal="center" vertical="center" wrapText="1"/>
      <protection hidden="1"/>
    </xf>
    <xf numFmtId="4" fontId="39" fillId="0" borderId="38" xfId="0" applyNumberFormat="1" applyFont="1" applyBorder="1" applyAlignment="1" applyProtection="1">
      <alignment horizontal="center" vertical="center" wrapText="1"/>
      <protection hidden="1"/>
    </xf>
    <xf numFmtId="4" fontId="39" fillId="0" borderId="37" xfId="0" applyNumberFormat="1" applyFont="1" applyBorder="1" applyAlignment="1" applyProtection="1">
      <alignment vertical="center"/>
      <protection hidden="1"/>
    </xf>
    <xf numFmtId="4" fontId="39" fillId="0" borderId="38" xfId="0" applyNumberFormat="1" applyFont="1" applyBorder="1" applyAlignment="1" applyProtection="1">
      <alignment vertical="center"/>
      <protection hidden="1"/>
    </xf>
    <xf numFmtId="4" fontId="28" fillId="0" borderId="0" xfId="0" applyNumberFormat="1" applyFont="1" applyBorder="1" applyAlignment="1">
      <alignment horizontal="center"/>
    </xf>
    <xf numFmtId="4" fontId="0" fillId="0" borderId="0" xfId="0" applyNumberFormat="1" applyBorder="1"/>
    <xf numFmtId="0" fontId="18" fillId="0" borderId="0" xfId="0" applyFont="1" applyAlignment="1">
      <alignment horizontal="left" vertical="center" wrapText="1"/>
    </xf>
    <xf numFmtId="0" fontId="13" fillId="0" borderId="24" xfId="0" applyFont="1" applyBorder="1"/>
    <xf numFmtId="0" fontId="13" fillId="0" borderId="24" xfId="0" applyFont="1" applyBorder="1" applyAlignment="1" applyProtection="1">
      <alignment horizontal="center" wrapText="1"/>
      <protection hidden="1"/>
    </xf>
    <xf numFmtId="0" fontId="18" fillId="3" borderId="24" xfId="0" applyFont="1" applyFill="1" applyBorder="1" applyAlignment="1" applyProtection="1">
      <alignment horizontal="left" vertical="center" wrapText="1"/>
      <protection hidden="1"/>
    </xf>
    <xf numFmtId="4" fontId="18" fillId="3" borderId="24" xfId="0" applyNumberFormat="1" applyFont="1" applyFill="1" applyBorder="1" applyAlignment="1" applyProtection="1">
      <alignment horizontal="right" vertical="center"/>
      <protection hidden="1"/>
    </xf>
    <xf numFmtId="4" fontId="41" fillId="11" borderId="24" xfId="0" applyNumberFormat="1" applyFont="1" applyFill="1" applyBorder="1" applyAlignment="1">
      <alignment vertical="center"/>
    </xf>
    <xf numFmtId="0" fontId="42" fillId="0" borderId="24" xfId="0" applyFont="1" applyBorder="1" applyAlignment="1" applyProtection="1">
      <alignment vertical="center"/>
      <protection hidden="1"/>
    </xf>
    <xf numFmtId="4" fontId="43" fillId="0" borderId="24" xfId="0" applyNumberFormat="1" applyFont="1" applyBorder="1" applyAlignment="1" applyProtection="1">
      <alignment vertical="center"/>
      <protection hidden="1"/>
    </xf>
    <xf numFmtId="4" fontId="13" fillId="0" borderId="24" xfId="0" applyNumberFormat="1" applyFont="1" applyBorder="1"/>
    <xf numFmtId="4" fontId="41" fillId="0" borderId="24" xfId="0" applyNumberFormat="1" applyFont="1" applyBorder="1" applyAlignment="1">
      <alignment vertical="center"/>
    </xf>
    <xf numFmtId="0" fontId="42" fillId="0" borderId="24" xfId="0" applyFont="1" applyBorder="1" applyAlignment="1" applyProtection="1">
      <alignment vertical="center" wrapText="1"/>
      <protection hidden="1"/>
    </xf>
    <xf numFmtId="4" fontId="13" fillId="0" borderId="24" xfId="0" applyNumberFormat="1" applyFont="1" applyBorder="1" applyAlignment="1">
      <alignment vertical="center"/>
    </xf>
    <xf numFmtId="0" fontId="44" fillId="4" borderId="24" xfId="0" applyFont="1" applyFill="1" applyBorder="1" applyAlignment="1" applyProtection="1">
      <alignment horizontal="left" vertical="center" wrapText="1"/>
      <protection hidden="1"/>
    </xf>
    <xf numFmtId="4" fontId="13" fillId="0" borderId="24" xfId="0" applyNumberFormat="1" applyFont="1" applyBorder="1" applyAlignment="1" applyProtection="1">
      <alignment vertical="center"/>
      <protection hidden="1"/>
    </xf>
    <xf numFmtId="4" fontId="45" fillId="0" borderId="24" xfId="0" applyNumberFormat="1" applyFont="1" applyBorder="1" applyAlignment="1" applyProtection="1">
      <alignment vertical="center"/>
      <protection hidden="1"/>
    </xf>
    <xf numFmtId="4" fontId="18" fillId="0" borderId="24" xfId="0" applyNumberFormat="1" applyFont="1" applyBorder="1"/>
    <xf numFmtId="164" fontId="44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/>
      <protection hidden="1"/>
    </xf>
    <xf numFmtId="0" fontId="46" fillId="0" borderId="0" xfId="0" applyFont="1"/>
    <xf numFmtId="4" fontId="46" fillId="0" borderId="0" xfId="0" applyNumberFormat="1" applyFont="1"/>
    <xf numFmtId="0" fontId="46" fillId="0" borderId="0" xfId="0" applyFont="1" applyProtection="1">
      <protection locked="0"/>
    </xf>
    <xf numFmtId="0" fontId="46" fillId="0" borderId="0" xfId="0" applyFont="1" applyProtection="1">
      <protection hidden="1"/>
    </xf>
    <xf numFmtId="2" fontId="9" fillId="0" borderId="0" xfId="0" applyNumberFormat="1" applyFont="1"/>
    <xf numFmtId="2" fontId="47" fillId="0" borderId="0" xfId="0" applyNumberFormat="1" applyFont="1"/>
    <xf numFmtId="4" fontId="0" fillId="0" borderId="0" xfId="0" applyNumberFormat="1" applyFont="1"/>
    <xf numFmtId="0" fontId="0" fillId="4" borderId="24" xfId="0" applyFont="1" applyFill="1" applyBorder="1" applyProtection="1">
      <protection hidden="1"/>
    </xf>
    <xf numFmtId="0" fontId="9" fillId="0" borderId="24" xfId="0" applyFont="1" applyBorder="1" applyProtection="1">
      <protection hidden="1"/>
    </xf>
    <xf numFmtId="4" fontId="0" fillId="0" borderId="24" xfId="0" applyNumberFormat="1" applyFont="1" applyBorder="1" applyAlignment="1" applyProtection="1">
      <alignment horizontal="center" vertical="center" wrapText="1"/>
      <protection hidden="1"/>
    </xf>
    <xf numFmtId="0" fontId="9" fillId="0" borderId="24" xfId="0" applyFont="1" applyFill="1" applyBorder="1" applyProtection="1">
      <protection hidden="1"/>
    </xf>
    <xf numFmtId="4" fontId="9" fillId="0" borderId="24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Font="1" applyFill="1" applyBorder="1" applyAlignment="1" applyProtection="1">
      <protection locked="0"/>
    </xf>
    <xf numFmtId="4" fontId="0" fillId="0" borderId="24" xfId="0" applyNumberFormat="1" applyFont="1" applyBorder="1" applyAlignment="1" applyProtection="1">
      <alignment horizontal="center"/>
      <protection hidden="1"/>
    </xf>
    <xf numFmtId="0" fontId="0" fillId="12" borderId="24" xfId="0" applyFill="1" applyBorder="1"/>
    <xf numFmtId="4" fontId="0" fillId="12" borderId="24" xfId="0" applyNumberFormat="1" applyFont="1" applyFill="1" applyBorder="1" applyAlignment="1" applyProtection="1">
      <alignment horizontal="center"/>
      <protection hidden="1"/>
    </xf>
    <xf numFmtId="0" fontId="0" fillId="13" borderId="0" xfId="0" applyFill="1"/>
    <xf numFmtId="4" fontId="9" fillId="0" borderId="1" xfId="0" applyNumberFormat="1" applyFont="1" applyBorder="1" applyAlignment="1">
      <alignment horizontal="center" vertical="center"/>
    </xf>
    <xf numFmtId="0" fontId="26" fillId="4" borderId="24" xfId="0" applyFont="1" applyFill="1" applyBorder="1" applyProtection="1">
      <protection locked="0" hidden="1"/>
    </xf>
    <xf numFmtId="4" fontId="26" fillId="0" borderId="24" xfId="0" applyNumberFormat="1" applyFont="1" applyBorder="1" applyProtection="1">
      <protection hidden="1"/>
    </xf>
    <xf numFmtId="0" fontId="35" fillId="0" borderId="24" xfId="0" applyFont="1" applyBorder="1"/>
    <xf numFmtId="0" fontId="26" fillId="0" borderId="24" xfId="0" applyFont="1" applyBorder="1"/>
    <xf numFmtId="4" fontId="28" fillId="0" borderId="24" xfId="0" applyNumberFormat="1" applyFont="1" applyBorder="1" applyAlignment="1">
      <alignment horizontal="center"/>
    </xf>
    <xf numFmtId="0" fontId="26" fillId="0" borderId="24" xfId="0" applyFont="1" applyFill="1" applyBorder="1" applyProtection="1">
      <protection locked="0" hidden="1"/>
    </xf>
    <xf numFmtId="0" fontId="26" fillId="13" borderId="24" xfId="0" applyFont="1" applyFill="1" applyBorder="1"/>
    <xf numFmtId="0" fontId="32" fillId="13" borderId="24" xfId="0" applyFont="1" applyFill="1" applyBorder="1" applyAlignment="1" applyProtection="1">
      <alignment horizontal="center" wrapText="1"/>
      <protection hidden="1"/>
    </xf>
    <xf numFmtId="0" fontId="26" fillId="13" borderId="24" xfId="0" applyFont="1" applyFill="1" applyBorder="1" applyProtection="1">
      <protection hidden="1"/>
    </xf>
    <xf numFmtId="4" fontId="28" fillId="13" borderId="24" xfId="0" applyNumberFormat="1" applyFont="1" applyFill="1" applyBorder="1" applyAlignment="1" applyProtection="1">
      <alignment horizontal="center"/>
      <protection hidden="1"/>
    </xf>
    <xf numFmtId="0" fontId="35" fillId="13" borderId="24" xfId="0" applyFont="1" applyFill="1" applyBorder="1"/>
    <xf numFmtId="0" fontId="28" fillId="13" borderId="24" xfId="0" applyFont="1" applyFill="1" applyBorder="1"/>
    <xf numFmtId="0" fontId="28" fillId="13" borderId="24" xfId="0" applyFont="1" applyFill="1" applyBorder="1" applyProtection="1">
      <protection hidden="1"/>
    </xf>
    <xf numFmtId="0" fontId="28" fillId="13" borderId="24" xfId="0" applyFont="1" applyFill="1" applyBorder="1" applyAlignment="1">
      <alignment horizontal="center"/>
    </xf>
    <xf numFmtId="0" fontId="34" fillId="13" borderId="24" xfId="0" applyFont="1" applyFill="1" applyBorder="1" applyAlignment="1" applyProtection="1">
      <alignment horizontal="center" wrapText="1"/>
      <protection hidden="1"/>
    </xf>
    <xf numFmtId="0" fontId="28" fillId="0" borderId="24" xfId="0" applyFont="1" applyFill="1" applyBorder="1" applyAlignment="1" applyProtection="1">
      <alignment horizontal="left" vertical="center" wrapText="1"/>
      <protection hidden="1"/>
    </xf>
    <xf numFmtId="4" fontId="26" fillId="0" borderId="24" xfId="0" applyNumberFormat="1" applyFont="1" applyFill="1" applyBorder="1" applyAlignment="1" applyProtection="1">
      <alignment vertical="center"/>
      <protection hidden="1"/>
    </xf>
    <xf numFmtId="0" fontId="28" fillId="0" borderId="24" xfId="0" applyFont="1" applyFill="1" applyBorder="1" applyAlignment="1"/>
    <xf numFmtId="4" fontId="31" fillId="0" borderId="24" xfId="0" applyNumberFormat="1" applyFont="1" applyFill="1" applyBorder="1" applyAlignment="1">
      <alignment vertical="center"/>
    </xf>
    <xf numFmtId="4" fontId="26" fillId="0" borderId="24" xfId="0" applyNumberFormat="1" applyFont="1" applyFill="1" applyBorder="1" applyAlignment="1"/>
    <xf numFmtId="4" fontId="26" fillId="0" borderId="24" xfId="0" applyNumberFormat="1" applyFont="1" applyFill="1" applyBorder="1" applyAlignment="1">
      <alignment vertical="center"/>
    </xf>
    <xf numFmtId="0" fontId="26" fillId="0" borderId="24" xfId="0" applyFont="1" applyFill="1" applyBorder="1" applyAlignment="1" applyProtection="1">
      <alignment vertical="center" wrapText="1"/>
      <protection hidden="1"/>
    </xf>
    <xf numFmtId="0" fontId="30" fillId="0" borderId="0" xfId="0" applyFont="1" applyFill="1" applyBorder="1" applyAlignment="1" applyProtection="1">
      <alignment horizontal="center" vertical="center" wrapText="1"/>
      <protection hidden="1"/>
    </xf>
    <xf numFmtId="0" fontId="28" fillId="0" borderId="55" xfId="0" applyFont="1" applyFill="1" applyBorder="1" applyAlignment="1" applyProtection="1">
      <alignment horizontal="center"/>
      <protection locked="0"/>
    </xf>
    <xf numFmtId="0" fontId="28" fillId="0" borderId="56" xfId="0" applyFont="1" applyFill="1" applyBorder="1" applyAlignment="1" applyProtection="1">
      <alignment horizontal="center"/>
      <protection locked="0"/>
    </xf>
    <xf numFmtId="0" fontId="28" fillId="0" borderId="25" xfId="0" applyFont="1" applyFill="1" applyBorder="1" applyAlignment="1" applyProtection="1">
      <alignment horizontal="center"/>
      <protection locked="0"/>
    </xf>
    <xf numFmtId="0" fontId="26" fillId="13" borderId="24" xfId="0" applyFont="1" applyFill="1" applyBorder="1" applyAlignment="1">
      <alignment horizontal="center" wrapText="1"/>
    </xf>
    <xf numFmtId="0" fontId="26" fillId="13" borderId="24" xfId="0" applyFont="1" applyFill="1" applyBorder="1" applyAlignment="1" applyProtection="1">
      <alignment horizontal="center"/>
      <protection hidden="1"/>
    </xf>
    <xf numFmtId="0" fontId="36" fillId="0" borderId="0" xfId="0" applyFont="1" applyBorder="1" applyAlignment="1">
      <alignment horizontal="left" wrapText="1"/>
    </xf>
    <xf numFmtId="4" fontId="28" fillId="13" borderId="24" xfId="0" applyNumberFormat="1" applyFont="1" applyFill="1" applyBorder="1" applyAlignment="1">
      <alignment horizontal="center" vertical="center"/>
    </xf>
    <xf numFmtId="0" fontId="26" fillId="2" borderId="1" xfId="0" applyFont="1" applyFill="1" applyBorder="1" applyAlignment="1" applyProtection="1">
      <alignment horizontal="left" vertical="center" wrapText="1"/>
      <protection locked="0"/>
    </xf>
    <xf numFmtId="49" fontId="30" fillId="2" borderId="1" xfId="0" applyNumberFormat="1" applyFont="1" applyFill="1" applyBorder="1" applyAlignment="1" applyProtection="1">
      <alignment horizontal="center" wrapText="1"/>
      <protection locked="0"/>
    </xf>
    <xf numFmtId="0" fontId="32" fillId="0" borderId="0" xfId="0" applyFont="1" applyBorder="1" applyAlignment="1" applyProtection="1">
      <alignment horizontal="left" vertical="center" wrapText="1"/>
      <protection hidden="1"/>
    </xf>
    <xf numFmtId="0" fontId="28" fillId="13" borderId="24" xfId="0" applyFont="1" applyFill="1" applyBorder="1" applyAlignment="1" applyProtection="1">
      <alignment horizontal="center" vertical="center"/>
      <protection hidden="1"/>
    </xf>
    <xf numFmtId="0" fontId="28" fillId="13" borderId="24" xfId="0" applyFont="1" applyFill="1" applyBorder="1" applyAlignment="1" applyProtection="1">
      <alignment horizontal="center" vertical="center" wrapText="1"/>
      <protection hidden="1"/>
    </xf>
    <xf numFmtId="0" fontId="28" fillId="13" borderId="24" xfId="0" applyFont="1" applyFill="1" applyBorder="1" applyAlignment="1" applyProtection="1">
      <alignment horizontal="center"/>
      <protection hidden="1"/>
    </xf>
    <xf numFmtId="0" fontId="23" fillId="0" borderId="0" xfId="0" applyFont="1" applyBorder="1" applyAlignment="1">
      <alignment horizontal="left" wrapText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hidden="1"/>
    </xf>
    <xf numFmtId="0" fontId="9" fillId="0" borderId="24" xfId="0" applyFont="1" applyBorder="1" applyAlignment="1" applyProtection="1">
      <alignment horizontal="center" vertical="center"/>
      <protection hidden="1"/>
    </xf>
    <xf numFmtId="0" fontId="0" fillId="0" borderId="24" xfId="0" applyFont="1" applyBorder="1" applyAlignment="1" applyProtection="1">
      <alignment horizontal="center"/>
      <protection hidden="1"/>
    </xf>
    <xf numFmtId="0" fontId="0" fillId="0" borderId="0" xfId="0" applyFont="1" applyBorder="1" applyAlignment="1">
      <alignment horizontal="center" wrapText="1"/>
    </xf>
    <xf numFmtId="0" fontId="18" fillId="0" borderId="0" xfId="0" applyFont="1" applyBorder="1" applyAlignment="1" applyProtection="1">
      <alignment horizontal="left" vertical="center" wrapText="1"/>
      <protection hidden="1"/>
    </xf>
    <xf numFmtId="0" fontId="18" fillId="0" borderId="24" xfId="0" applyFont="1" applyFill="1" applyBorder="1" applyAlignment="1" applyProtection="1">
      <alignment horizontal="center" vertical="center" wrapText="1"/>
      <protection hidden="1"/>
    </xf>
    <xf numFmtId="0" fontId="13" fillId="0" borderId="24" xfId="0" applyFont="1" applyBorder="1" applyAlignment="1" applyProtection="1">
      <alignment horizontal="center"/>
      <protection hidden="1"/>
    </xf>
    <xf numFmtId="0" fontId="23" fillId="0" borderId="0" xfId="0" applyFont="1" applyBorder="1" applyAlignment="1">
      <alignment wrapText="1"/>
    </xf>
    <xf numFmtId="0" fontId="4" fillId="0" borderId="0" xfId="0" applyFont="1" applyBorder="1" applyAlignment="1" applyProtection="1">
      <alignment horizontal="left" vertical="center" wrapText="1"/>
      <protection hidden="1"/>
    </xf>
    <xf numFmtId="0" fontId="9" fillId="0" borderId="57" xfId="0" applyFont="1" applyFill="1" applyBorder="1" applyAlignment="1" applyProtection="1">
      <alignment horizontal="center" vertical="center" wrapText="1"/>
      <protection hidden="1"/>
    </xf>
    <xf numFmtId="0" fontId="0" fillId="0" borderId="58" xfId="0" applyFont="1" applyBorder="1" applyAlignment="1" applyProtection="1">
      <alignment horizontal="center"/>
      <protection hidden="1"/>
    </xf>
    <xf numFmtId="0" fontId="8" fillId="9" borderId="1" xfId="0" applyFont="1" applyFill="1" applyBorder="1" applyAlignment="1" applyProtection="1">
      <alignment horizontal="center" vertical="center" wrapText="1"/>
      <protection locked="0"/>
    </xf>
    <xf numFmtId="49" fontId="4" fillId="9" borderId="1" xfId="0" applyNumberFormat="1" applyFont="1" applyFill="1" applyBorder="1" applyAlignment="1" applyProtection="1">
      <alignment horizontal="center" wrapText="1"/>
      <protection locked="0"/>
    </xf>
    <xf numFmtId="0" fontId="6" fillId="0" borderId="59" xfId="0" applyFont="1" applyBorder="1" applyAlignment="1" applyProtection="1">
      <alignment horizontal="left" vertical="center" wrapText="1"/>
      <protection hidden="1"/>
    </xf>
    <xf numFmtId="0" fontId="9" fillId="0" borderId="60" xfId="0" applyFont="1" applyBorder="1" applyAlignment="1" applyProtection="1">
      <alignment horizontal="center" vertical="center"/>
      <protection hidden="1"/>
    </xf>
    <xf numFmtId="0" fontId="0" fillId="0" borderId="61" xfId="0" applyFont="1" applyBorder="1" applyAlignment="1" applyProtection="1">
      <alignment horizontal="center"/>
      <protection hidden="1"/>
    </xf>
    <xf numFmtId="0" fontId="4" fillId="0" borderId="0" xfId="1" applyFont="1" applyBorder="1" applyAlignment="1" applyProtection="1">
      <alignment horizontal="left" vertical="center" wrapText="1"/>
    </xf>
    <xf numFmtId="0" fontId="9" fillId="0" borderId="57" xfId="1" applyFont="1" applyFill="1" applyBorder="1" applyAlignment="1" applyProtection="1">
      <alignment horizontal="center" vertical="center" wrapText="1"/>
    </xf>
    <xf numFmtId="0" fontId="0" fillId="0" borderId="58" xfId="1" applyFont="1" applyBorder="1" applyAlignment="1" applyProtection="1">
      <alignment horizontal="center"/>
    </xf>
    <xf numFmtId="0" fontId="4" fillId="0" borderId="0" xfId="1" applyFont="1" applyBorder="1" applyAlignment="1" applyProtection="1">
      <alignment horizontal="center" vertical="center" wrapText="1"/>
    </xf>
    <xf numFmtId="0" fontId="9" fillId="2" borderId="1" xfId="1" applyFont="1" applyFill="1" applyBorder="1" applyAlignment="1" applyProtection="1">
      <alignment horizontal="left" vertical="center" wrapText="1"/>
      <protection locked="0"/>
    </xf>
    <xf numFmtId="49" fontId="4" fillId="2" borderId="1" xfId="1" applyNumberFormat="1" applyFont="1" applyFill="1" applyBorder="1" applyAlignment="1" applyProtection="1">
      <alignment horizontal="center" wrapText="1"/>
      <protection locked="0"/>
    </xf>
    <xf numFmtId="0" fontId="6" fillId="0" borderId="59" xfId="1" applyFont="1" applyBorder="1" applyAlignment="1" applyProtection="1">
      <alignment horizontal="left" vertical="center" wrapText="1"/>
    </xf>
    <xf numFmtId="0" fontId="9" fillId="0" borderId="60" xfId="1" applyFont="1" applyBorder="1" applyAlignment="1" applyProtection="1">
      <alignment horizontal="center" vertical="center"/>
    </xf>
    <xf numFmtId="0" fontId="0" fillId="0" borderId="61" xfId="1" applyFont="1" applyBorder="1" applyAlignment="1" applyProtection="1">
      <alignment horizontal="center"/>
    </xf>
    <xf numFmtId="0" fontId="4" fillId="0" borderId="0" xfId="0" applyFont="1" applyAlignment="1" applyProtection="1">
      <alignment horizontal="left" vertical="center" wrapText="1"/>
      <protection hidden="1"/>
    </xf>
    <xf numFmtId="0" fontId="9" fillId="0" borderId="62" xfId="0" applyFont="1" applyFill="1" applyBorder="1" applyAlignment="1" applyProtection="1">
      <alignment horizontal="center" vertical="center" wrapText="1"/>
      <protection hidden="1"/>
    </xf>
    <xf numFmtId="0" fontId="9" fillId="0" borderId="63" xfId="0" applyFont="1" applyFill="1" applyBorder="1" applyAlignment="1" applyProtection="1">
      <alignment horizontal="center" vertical="center" wrapText="1"/>
      <protection hidden="1"/>
    </xf>
    <xf numFmtId="0" fontId="0" fillId="0" borderId="64" xfId="0" applyBorder="1" applyAlignment="1" applyProtection="1">
      <alignment horizontal="center"/>
      <protection hidden="1"/>
    </xf>
    <xf numFmtId="0" fontId="0" fillId="0" borderId="65" xfId="0" applyBorder="1" applyAlignment="1" applyProtection="1">
      <alignment horizontal="center"/>
      <protection hidden="1"/>
    </xf>
    <xf numFmtId="0" fontId="19" fillId="8" borderId="66" xfId="0" applyFont="1" applyFill="1" applyBorder="1" applyAlignment="1" applyProtection="1">
      <alignment horizontal="left" vertical="center" wrapText="1"/>
      <protection locked="0"/>
    </xf>
    <xf numFmtId="0" fontId="19" fillId="8" borderId="56" xfId="0" applyFont="1" applyFill="1" applyBorder="1" applyAlignment="1" applyProtection="1">
      <alignment horizontal="left" vertical="center" wrapText="1"/>
      <protection locked="0"/>
    </xf>
    <xf numFmtId="0" fontId="19" fillId="8" borderId="25" xfId="0" applyFont="1" applyFill="1" applyBorder="1" applyAlignment="1" applyProtection="1">
      <alignment horizontal="left" vertical="center" wrapText="1"/>
      <protection locked="0"/>
    </xf>
    <xf numFmtId="49" fontId="4" fillId="8" borderId="24" xfId="0" applyNumberFormat="1" applyFont="1" applyFill="1" applyBorder="1" applyAlignment="1" applyProtection="1">
      <alignment horizontal="center" wrapText="1"/>
      <protection locked="0"/>
    </xf>
    <xf numFmtId="0" fontId="6" fillId="0" borderId="67" xfId="0" applyFont="1" applyBorder="1" applyAlignment="1" applyProtection="1">
      <alignment horizontal="left" vertical="center" wrapText="1"/>
      <protection hidden="1"/>
    </xf>
    <xf numFmtId="0" fontId="9" fillId="0" borderId="28" xfId="0" applyFont="1" applyBorder="1" applyAlignment="1" applyProtection="1">
      <alignment horizontal="center" vertical="center"/>
      <protection hidden="1"/>
    </xf>
    <xf numFmtId="0" fontId="9" fillId="0" borderId="32" xfId="0" applyFont="1" applyBorder="1" applyAlignment="1" applyProtection="1">
      <alignment horizontal="center" vertical="center"/>
      <protection hidden="1"/>
    </xf>
    <xf numFmtId="0" fontId="9" fillId="0" borderId="68" xfId="0" applyFont="1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/>
      <protection hidden="1"/>
    </xf>
    <xf numFmtId="0" fontId="0" fillId="0" borderId="30" xfId="0" applyBorder="1" applyAlignment="1" applyProtection="1">
      <alignment horizontal="center"/>
      <protection hidden="1"/>
    </xf>
    <xf numFmtId="0" fontId="0" fillId="0" borderId="31" xfId="0" applyBorder="1" applyAlignment="1" applyProtection="1">
      <alignment horizontal="center"/>
      <protection hidden="1"/>
    </xf>
    <xf numFmtId="0" fontId="0" fillId="0" borderId="69" xfId="0" applyBorder="1" applyAlignment="1" applyProtection="1">
      <alignment horizontal="center"/>
      <protection hidden="1"/>
    </xf>
    <xf numFmtId="0" fontId="0" fillId="0" borderId="70" xfId="0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12" fillId="4" borderId="0" xfId="0" applyFont="1" applyFill="1" applyBorder="1" applyAlignment="1" applyProtection="1">
      <alignment horizontal="left" vertical="center" wrapText="1"/>
      <protection hidden="1"/>
    </xf>
    <xf numFmtId="0" fontId="0" fillId="2" borderId="3" xfId="0" applyFont="1" applyFill="1" applyBorder="1" applyAlignment="1" applyProtection="1">
      <alignment horizontal="left" vertical="center" wrapText="1"/>
      <protection locked="0"/>
    </xf>
    <xf numFmtId="0" fontId="12" fillId="4" borderId="71" xfId="0" applyFont="1" applyFill="1" applyBorder="1" applyAlignment="1" applyProtection="1">
      <alignment horizontal="left" vertical="center" wrapText="1"/>
      <protection hidden="1"/>
    </xf>
    <xf numFmtId="0" fontId="19" fillId="2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left" vertical="center" wrapText="1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</cellXfs>
  <cellStyles count="5">
    <cellStyle name="Excel Built-in Normal" xfId="1"/>
    <cellStyle name="Normalny" xfId="0" builtinId="0"/>
    <cellStyle name="Normalny 2" xfId="2"/>
    <cellStyle name="Normalny 4" xfId="3"/>
    <cellStyle name="Normalny 5" xfId="4"/>
  </cellStyles>
  <dxfs count="30">
    <dxf>
      <font>
        <b/>
        <i val="0"/>
        <condense val="0"/>
        <extend val="0"/>
      </font>
      <fill>
        <patternFill patternType="solid">
          <fgColor indexed="49"/>
          <bgColor indexed="11"/>
        </patternFill>
      </fill>
    </dxf>
    <dxf>
      <font>
        <b/>
        <i val="0"/>
        <condense val="0"/>
        <extend val="0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</font>
      <fill>
        <patternFill patternType="solid">
          <fgColor indexed="49"/>
          <bgColor indexed="11"/>
        </patternFill>
      </fill>
    </dxf>
    <dxf>
      <font>
        <b/>
        <i val="0"/>
        <condense val="0"/>
        <extend val="0"/>
      </font>
      <fill>
        <patternFill patternType="solid">
          <fgColor indexed="49"/>
          <bgColor indexed="11"/>
        </patternFill>
      </fill>
    </dxf>
    <dxf>
      <font>
        <b/>
        <i val="0"/>
        <condense val="0"/>
        <extend val="0"/>
      </font>
      <fill>
        <patternFill patternType="solid">
          <fgColor indexed="49"/>
          <bgColor indexed="11"/>
        </patternFill>
      </fill>
    </dxf>
    <dxf>
      <font>
        <b/>
        <i val="0"/>
        <condense val="0"/>
        <extend val="0"/>
      </font>
      <fill>
        <patternFill patternType="solid">
          <fgColor indexed="49"/>
          <bgColor indexed="11"/>
        </patternFill>
      </fill>
    </dxf>
    <dxf>
      <font>
        <b/>
        <i val="0"/>
        <condense val="0"/>
        <extend val="0"/>
      </font>
      <fill>
        <patternFill patternType="solid">
          <fgColor indexed="49"/>
          <bgColor indexed="11"/>
        </patternFill>
      </fill>
    </dxf>
    <dxf>
      <font>
        <b/>
        <i val="0"/>
        <condense val="0"/>
        <extend val="0"/>
      </font>
      <fill>
        <patternFill patternType="solid">
          <fgColor indexed="60"/>
          <bgColor indexed="10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 patternType="solid">
          <fgColor indexed="49"/>
          <bgColor indexed="11"/>
        </patternFill>
      </fill>
    </dxf>
    <dxf>
      <font>
        <b/>
        <i val="0"/>
        <condense val="0"/>
        <extend val="0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</font>
      <fill>
        <patternFill patternType="solid">
          <fgColor indexed="49"/>
          <bgColor indexed="11"/>
        </patternFill>
      </fill>
    </dxf>
    <dxf>
      <font>
        <b/>
        <i val="0"/>
        <condense val="0"/>
        <extend val="0"/>
      </font>
      <fill>
        <patternFill patternType="solid">
          <fgColor indexed="60"/>
          <bgColor indexed="10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 patternType="solid">
          <fgColor indexed="49"/>
          <bgColor indexed="11"/>
        </patternFill>
      </fill>
    </dxf>
    <dxf>
      <font>
        <b/>
        <i val="0"/>
        <condense val="0"/>
        <extend val="0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</font>
      <fill>
        <patternFill patternType="solid">
          <fgColor indexed="49"/>
          <bgColor indexed="11"/>
        </patternFill>
      </fill>
    </dxf>
    <dxf>
      <font>
        <b/>
        <i val="0"/>
        <condense val="0"/>
        <extend val="0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</font>
      <fill>
        <patternFill patternType="solid">
          <fgColor indexed="49"/>
          <bgColor indexed="11"/>
        </patternFill>
      </fill>
    </dxf>
    <dxf>
      <font>
        <b/>
        <i val="0"/>
        <condense val="0"/>
        <extend val="0"/>
      </font>
      <fill>
        <patternFill patternType="solid">
          <fgColor indexed="60"/>
          <bgColor indexed="10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 patternType="solid">
          <fgColor indexed="49"/>
          <bgColor indexed="11"/>
        </patternFill>
      </fill>
    </dxf>
    <dxf>
      <font>
        <b/>
        <i val="0"/>
        <condense val="0"/>
        <extend val="0"/>
      </font>
      <fill>
        <patternFill patternType="solid">
          <fgColor indexed="16"/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se/Art.%2030a/2017/grudzie&#324;/a_Zestawienie%20zbiorcze+analiz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se/Art.%2030a/2017/grudzie&#324;/DWDiPZ_Szklarska%20Por&#281;ba_I-XII.20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se/Art.%2030a/2017/grudzie&#324;/ZSOIMS%20grudzie&#324;.201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ZBIORCZO WSZYSTKIE PLACÓWKI_X"/>
      <sheetName val="ZSOiMS Szklarska Poręba"/>
      <sheetName val="ZSTiL_Piechowice"/>
      <sheetName val="ZSS_MILKOW"/>
      <sheetName val="MOW Szklarska Poręba"/>
      <sheetName val="DWD_Szkarska Poręba"/>
      <sheetName val="PPPP_Szklarska Poręba"/>
      <sheetName val="PPPP_Kowary"/>
      <sheetName val="SPAWOZDANIE Zbiorcze"/>
      <sheetName val="Arkusz1"/>
      <sheetName val="Arkusz2"/>
      <sheetName val="Arkusz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6">
          <cell r="E16">
            <v>8.77</v>
          </cell>
          <cell r="F16">
            <v>9.31</v>
          </cell>
        </row>
        <row r="17">
          <cell r="E17">
            <v>22.23</v>
          </cell>
          <cell r="F17">
            <v>19.95</v>
          </cell>
        </row>
        <row r="18">
          <cell r="E18">
            <v>55.46</v>
          </cell>
          <cell r="F18">
            <v>51.18</v>
          </cell>
        </row>
        <row r="19">
          <cell r="E19">
            <v>46.25</v>
          </cell>
          <cell r="F19">
            <v>46.65</v>
          </cell>
        </row>
      </sheetData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zkoła"/>
      <sheetName val="stażysta"/>
      <sheetName val="kontraktowy"/>
      <sheetName val="mianowany"/>
      <sheetName val="dyplomowany"/>
    </sheetNames>
    <sheetDataSet>
      <sheetData sheetId="0" refreshError="1"/>
      <sheetData sheetId="1">
        <row r="9">
          <cell r="B9">
            <v>0.5</v>
          </cell>
        </row>
        <row r="10">
          <cell r="B10">
            <v>1</v>
          </cell>
        </row>
        <row r="11">
          <cell r="B11">
            <v>1</v>
          </cell>
        </row>
        <row r="12">
          <cell r="B12">
            <v>1</v>
          </cell>
        </row>
        <row r="13">
          <cell r="B13">
            <v>1</v>
          </cell>
        </row>
        <row r="14">
          <cell r="B14">
            <v>1</v>
          </cell>
        </row>
        <row r="15">
          <cell r="B15">
            <v>1</v>
          </cell>
        </row>
        <row r="16">
          <cell r="B16">
            <v>1</v>
          </cell>
        </row>
        <row r="17">
          <cell r="B17">
            <v>1</v>
          </cell>
        </row>
        <row r="18">
          <cell r="B18">
            <v>1</v>
          </cell>
        </row>
        <row r="19">
          <cell r="B19">
            <v>1</v>
          </cell>
        </row>
        <row r="20">
          <cell r="B20">
            <v>1</v>
          </cell>
        </row>
        <row r="31">
          <cell r="N31">
            <v>26172.960000000003</v>
          </cell>
        </row>
        <row r="34">
          <cell r="N34">
            <v>2128.79</v>
          </cell>
        </row>
        <row r="35">
          <cell r="N35">
            <v>0</v>
          </cell>
        </row>
        <row r="36">
          <cell r="N36">
            <v>0</v>
          </cell>
        </row>
        <row r="37">
          <cell r="N37">
            <v>0</v>
          </cell>
        </row>
        <row r="38">
          <cell r="N38">
            <v>0</v>
          </cell>
        </row>
        <row r="39">
          <cell r="N39">
            <v>0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3011.3600000000006</v>
          </cell>
        </row>
        <row r="43">
          <cell r="N43">
            <v>0</v>
          </cell>
        </row>
        <row r="44">
          <cell r="N44">
            <v>0</v>
          </cell>
        </row>
        <row r="45">
          <cell r="N45">
            <v>0</v>
          </cell>
        </row>
        <row r="46">
          <cell r="N46">
            <v>211.12</v>
          </cell>
        </row>
        <row r="47">
          <cell r="N47">
            <v>0</v>
          </cell>
        </row>
        <row r="48">
          <cell r="N48">
            <v>0</v>
          </cell>
        </row>
        <row r="49">
          <cell r="N49">
            <v>0</v>
          </cell>
        </row>
        <row r="50">
          <cell r="N50">
            <v>0</v>
          </cell>
        </row>
        <row r="51">
          <cell r="N51">
            <v>0</v>
          </cell>
        </row>
        <row r="52">
          <cell r="N52">
            <v>0</v>
          </cell>
        </row>
        <row r="53">
          <cell r="N53">
            <v>0</v>
          </cell>
        </row>
        <row r="54">
          <cell r="N54">
            <v>5596.74</v>
          </cell>
        </row>
        <row r="55">
          <cell r="N55">
            <v>0</v>
          </cell>
        </row>
      </sheetData>
      <sheetData sheetId="2">
        <row r="9">
          <cell r="B9">
            <v>0.8</v>
          </cell>
        </row>
        <row r="10">
          <cell r="B10">
            <v>1.42</v>
          </cell>
        </row>
        <row r="11">
          <cell r="B11">
            <v>1.5</v>
          </cell>
        </row>
        <row r="12">
          <cell r="B12">
            <v>1.5</v>
          </cell>
        </row>
        <row r="13">
          <cell r="B13">
            <v>1</v>
          </cell>
        </row>
        <row r="14">
          <cell r="B14">
            <v>0.57000000000000006</v>
          </cell>
        </row>
        <row r="15">
          <cell r="B15">
            <v>0.93</v>
          </cell>
        </row>
        <row r="16">
          <cell r="B16">
            <v>0</v>
          </cell>
        </row>
        <row r="17">
          <cell r="B17">
            <v>1</v>
          </cell>
        </row>
        <row r="18">
          <cell r="B18">
            <v>1</v>
          </cell>
        </row>
        <row r="19">
          <cell r="B19">
            <v>1</v>
          </cell>
        </row>
        <row r="20">
          <cell r="B20">
            <v>1</v>
          </cell>
        </row>
        <row r="31">
          <cell r="N31">
            <v>22849.59</v>
          </cell>
        </row>
        <row r="34">
          <cell r="N34">
            <v>1564.42</v>
          </cell>
        </row>
        <row r="35">
          <cell r="N35">
            <v>0</v>
          </cell>
        </row>
        <row r="36">
          <cell r="N36">
            <v>0</v>
          </cell>
        </row>
        <row r="37">
          <cell r="N37">
            <v>0</v>
          </cell>
        </row>
        <row r="38">
          <cell r="N38">
            <v>0</v>
          </cell>
        </row>
        <row r="39">
          <cell r="N39">
            <v>0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1310.7600000000002</v>
          </cell>
        </row>
        <row r="43">
          <cell r="N43">
            <v>0</v>
          </cell>
        </row>
        <row r="44">
          <cell r="N44">
            <v>0</v>
          </cell>
        </row>
        <row r="45">
          <cell r="N45">
            <v>0</v>
          </cell>
        </row>
        <row r="46">
          <cell r="N46">
            <v>4561.8999999999996</v>
          </cell>
        </row>
        <row r="47">
          <cell r="N47">
            <v>0</v>
          </cell>
        </row>
        <row r="48">
          <cell r="N48">
            <v>0</v>
          </cell>
        </row>
        <row r="49">
          <cell r="N49">
            <v>0</v>
          </cell>
        </row>
        <row r="50">
          <cell r="N50">
            <v>0</v>
          </cell>
        </row>
        <row r="51">
          <cell r="N51">
            <v>0</v>
          </cell>
        </row>
        <row r="52">
          <cell r="N52">
            <v>0</v>
          </cell>
        </row>
        <row r="53">
          <cell r="N53">
            <v>0</v>
          </cell>
        </row>
        <row r="54">
          <cell r="N54">
            <v>3938.78</v>
          </cell>
        </row>
        <row r="55">
          <cell r="N55">
            <v>2965.8000000000006</v>
          </cell>
        </row>
      </sheetData>
      <sheetData sheetId="3">
        <row r="9">
          <cell r="B9">
            <v>7</v>
          </cell>
        </row>
        <row r="10">
          <cell r="B10">
            <v>7</v>
          </cell>
        </row>
        <row r="11">
          <cell r="B11">
            <v>7</v>
          </cell>
        </row>
        <row r="12">
          <cell r="B12">
            <v>7</v>
          </cell>
        </row>
        <row r="13">
          <cell r="B13">
            <v>7</v>
          </cell>
        </row>
        <row r="14">
          <cell r="B14">
            <v>5.7</v>
          </cell>
        </row>
        <row r="15">
          <cell r="B15">
            <v>5.57</v>
          </cell>
        </row>
        <row r="16">
          <cell r="B16">
            <v>4.63</v>
          </cell>
        </row>
        <row r="17">
          <cell r="B17">
            <v>5</v>
          </cell>
        </row>
        <row r="18">
          <cell r="B18">
            <v>4.53</v>
          </cell>
        </row>
        <row r="19">
          <cell r="B19">
            <v>5</v>
          </cell>
        </row>
        <row r="20">
          <cell r="B20">
            <v>5</v>
          </cell>
        </row>
        <row r="31">
          <cell r="N31">
            <v>181024.54</v>
          </cell>
        </row>
        <row r="34">
          <cell r="N34">
            <v>30716.599999999995</v>
          </cell>
        </row>
        <row r="35">
          <cell r="N35">
            <v>0</v>
          </cell>
        </row>
        <row r="36">
          <cell r="N36">
            <v>678.91999999999985</v>
          </cell>
        </row>
        <row r="37">
          <cell r="N37">
            <v>0</v>
          </cell>
        </row>
        <row r="38">
          <cell r="N38">
            <v>0</v>
          </cell>
        </row>
        <row r="39">
          <cell r="N39">
            <v>0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4764.29</v>
          </cell>
        </row>
        <row r="43">
          <cell r="N43">
            <v>0</v>
          </cell>
        </row>
        <row r="44">
          <cell r="N44">
            <v>0</v>
          </cell>
        </row>
        <row r="45">
          <cell r="N45">
            <v>0</v>
          </cell>
        </row>
        <row r="46">
          <cell r="N46">
            <v>13821.46</v>
          </cell>
        </row>
        <row r="47">
          <cell r="N47">
            <v>0</v>
          </cell>
        </row>
        <row r="48">
          <cell r="N48">
            <v>13962.73</v>
          </cell>
        </row>
        <row r="49">
          <cell r="N49">
            <v>0</v>
          </cell>
        </row>
        <row r="50">
          <cell r="N50">
            <v>0</v>
          </cell>
        </row>
        <row r="51">
          <cell r="N51">
            <v>16086</v>
          </cell>
        </row>
        <row r="52">
          <cell r="N52">
            <v>30102</v>
          </cell>
        </row>
        <row r="53">
          <cell r="N53">
            <v>0</v>
          </cell>
        </row>
        <row r="54">
          <cell r="N54">
            <v>26564.350000000002</v>
          </cell>
        </row>
        <row r="55">
          <cell r="N55">
            <v>25076.879999999997</v>
          </cell>
        </row>
      </sheetData>
      <sheetData sheetId="4">
        <row r="9">
          <cell r="B9">
            <v>4</v>
          </cell>
        </row>
        <row r="10">
          <cell r="B10">
            <v>4.96</v>
          </cell>
        </row>
        <row r="11">
          <cell r="B11">
            <v>5</v>
          </cell>
        </row>
        <row r="12">
          <cell r="B12">
            <v>5</v>
          </cell>
        </row>
        <row r="13">
          <cell r="B13">
            <v>5</v>
          </cell>
        </row>
        <row r="14">
          <cell r="B14">
            <v>4.63</v>
          </cell>
        </row>
        <row r="15">
          <cell r="B15">
            <v>4.5</v>
          </cell>
        </row>
        <row r="16">
          <cell r="B16">
            <v>4.5</v>
          </cell>
        </row>
        <row r="17">
          <cell r="B17">
            <v>4</v>
          </cell>
        </row>
        <row r="18">
          <cell r="B18">
            <v>3.67</v>
          </cell>
        </row>
        <row r="19">
          <cell r="B19">
            <v>2.87</v>
          </cell>
        </row>
        <row r="20">
          <cell r="B20">
            <v>2.97</v>
          </cell>
        </row>
        <row r="31">
          <cell r="N31">
            <v>158732.58000000002</v>
          </cell>
        </row>
        <row r="34">
          <cell r="N34">
            <v>27590.22</v>
          </cell>
        </row>
        <row r="35">
          <cell r="N35">
            <v>22070.080000000002</v>
          </cell>
        </row>
        <row r="36">
          <cell r="N36">
            <v>57.25</v>
          </cell>
        </row>
        <row r="37">
          <cell r="N37">
            <v>0</v>
          </cell>
        </row>
        <row r="38">
          <cell r="N38">
            <v>0</v>
          </cell>
        </row>
        <row r="39">
          <cell r="N39">
            <v>0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3764.41</v>
          </cell>
        </row>
        <row r="43">
          <cell r="N43">
            <v>14319.92</v>
          </cell>
        </row>
        <row r="44">
          <cell r="N44">
            <v>0</v>
          </cell>
        </row>
        <row r="45">
          <cell r="N45">
            <v>0</v>
          </cell>
        </row>
        <row r="46">
          <cell r="N46">
            <v>4692.26</v>
          </cell>
        </row>
        <row r="47">
          <cell r="N47">
            <v>0</v>
          </cell>
        </row>
        <row r="48">
          <cell r="N48">
            <v>0</v>
          </cell>
        </row>
        <row r="49">
          <cell r="N49">
            <v>0</v>
          </cell>
        </row>
        <row r="50">
          <cell r="N50">
            <v>0</v>
          </cell>
        </row>
        <row r="51">
          <cell r="N51">
            <v>0</v>
          </cell>
        </row>
        <row r="52">
          <cell r="N52">
            <v>0</v>
          </cell>
        </row>
        <row r="53">
          <cell r="N53">
            <v>0</v>
          </cell>
        </row>
        <row r="54">
          <cell r="N54">
            <v>22394.31</v>
          </cell>
        </row>
        <row r="55">
          <cell r="N55">
            <v>15665.88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zkoła"/>
      <sheetName val="stażysta"/>
      <sheetName val="kontraktowy"/>
      <sheetName val="mianowany"/>
      <sheetName val="dyplomowany"/>
    </sheetNames>
    <sheetDataSet>
      <sheetData sheetId="0" refreshError="1"/>
      <sheetData sheetId="1">
        <row r="9">
          <cell r="B9">
            <v>4</v>
          </cell>
        </row>
        <row r="10">
          <cell r="B10">
            <v>3</v>
          </cell>
        </row>
        <row r="11">
          <cell r="B11">
            <v>3</v>
          </cell>
        </row>
        <row r="12">
          <cell r="B12">
            <v>3</v>
          </cell>
        </row>
        <row r="13">
          <cell r="B13">
            <v>3</v>
          </cell>
        </row>
        <row r="14">
          <cell r="B14">
            <v>3</v>
          </cell>
        </row>
        <row r="15">
          <cell r="B15">
            <v>3</v>
          </cell>
        </row>
        <row r="16">
          <cell r="B16">
            <v>3</v>
          </cell>
        </row>
        <row r="17">
          <cell r="B17">
            <v>3.17</v>
          </cell>
        </row>
        <row r="18">
          <cell r="B18">
            <v>3.17</v>
          </cell>
        </row>
        <row r="19">
          <cell r="B19">
            <v>3.17</v>
          </cell>
        </row>
        <row r="20">
          <cell r="B20">
            <v>3.13</v>
          </cell>
        </row>
        <row r="31">
          <cell r="N31">
            <v>73748.27</v>
          </cell>
        </row>
        <row r="34">
          <cell r="N34">
            <v>981.09</v>
          </cell>
        </row>
        <row r="35">
          <cell r="N35">
            <v>0</v>
          </cell>
        </row>
        <row r="36">
          <cell r="N36">
            <v>0</v>
          </cell>
        </row>
        <row r="37">
          <cell r="N37">
            <v>0</v>
          </cell>
        </row>
        <row r="38">
          <cell r="N38">
            <v>0</v>
          </cell>
        </row>
        <row r="39">
          <cell r="N39">
            <v>0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3914.66</v>
          </cell>
        </row>
        <row r="44">
          <cell r="N44">
            <v>0</v>
          </cell>
        </row>
        <row r="45">
          <cell r="N45">
            <v>0</v>
          </cell>
        </row>
        <row r="46">
          <cell r="N46">
            <v>25.71</v>
          </cell>
        </row>
        <row r="47">
          <cell r="N47">
            <v>0</v>
          </cell>
        </row>
        <row r="48">
          <cell r="N48">
            <v>0</v>
          </cell>
        </row>
        <row r="49">
          <cell r="N49">
            <v>0</v>
          </cell>
        </row>
        <row r="50">
          <cell r="N50">
            <v>0</v>
          </cell>
        </row>
        <row r="51">
          <cell r="N51">
            <v>0</v>
          </cell>
        </row>
        <row r="52">
          <cell r="N52">
            <v>0</v>
          </cell>
        </row>
        <row r="53">
          <cell r="N53">
            <v>0</v>
          </cell>
        </row>
        <row r="54">
          <cell r="N54">
            <v>10195.15</v>
          </cell>
        </row>
        <row r="55">
          <cell r="N55">
            <v>8343.66</v>
          </cell>
        </row>
      </sheetData>
      <sheetData sheetId="2">
        <row r="9">
          <cell r="B9">
            <v>6.4</v>
          </cell>
        </row>
        <row r="10">
          <cell r="B10">
            <v>6.43</v>
          </cell>
        </row>
        <row r="11">
          <cell r="B11">
            <v>6.64</v>
          </cell>
        </row>
        <row r="12">
          <cell r="B12">
            <v>6.72</v>
          </cell>
        </row>
        <row r="13">
          <cell r="B13">
            <v>7.61</v>
          </cell>
        </row>
        <row r="14">
          <cell r="B14">
            <v>8.01</v>
          </cell>
        </row>
        <row r="15">
          <cell r="B15">
            <v>8.01</v>
          </cell>
        </row>
        <row r="16">
          <cell r="B16">
            <v>8.01</v>
          </cell>
        </row>
        <row r="17">
          <cell r="B17">
            <v>7.01</v>
          </cell>
        </row>
        <row r="18">
          <cell r="B18">
            <v>6.61</v>
          </cell>
        </row>
        <row r="19">
          <cell r="B19">
            <v>6.61</v>
          </cell>
        </row>
        <row r="20">
          <cell r="B20">
            <v>6.58</v>
          </cell>
        </row>
        <row r="31">
          <cell r="N31">
            <v>162749.89999999997</v>
          </cell>
        </row>
        <row r="34">
          <cell r="N34">
            <v>14602.140000000001</v>
          </cell>
        </row>
        <row r="35">
          <cell r="N35">
            <v>0</v>
          </cell>
        </row>
        <row r="36">
          <cell r="N36">
            <v>0</v>
          </cell>
        </row>
        <row r="37">
          <cell r="N37">
            <v>1276.55</v>
          </cell>
        </row>
        <row r="38">
          <cell r="N38">
            <v>0</v>
          </cell>
        </row>
        <row r="39">
          <cell r="N39">
            <v>0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4225.8999999999996</v>
          </cell>
        </row>
        <row r="44">
          <cell r="N44">
            <v>0</v>
          </cell>
        </row>
        <row r="45">
          <cell r="N45">
            <v>0</v>
          </cell>
        </row>
        <row r="46">
          <cell r="N46">
            <v>1780.49</v>
          </cell>
        </row>
        <row r="47">
          <cell r="N47">
            <v>0</v>
          </cell>
        </row>
        <row r="48">
          <cell r="N48">
            <v>0</v>
          </cell>
        </row>
        <row r="49">
          <cell r="N49">
            <v>2000</v>
          </cell>
        </row>
        <row r="50">
          <cell r="N50">
            <v>0</v>
          </cell>
        </row>
        <row r="51">
          <cell r="N51">
            <v>0</v>
          </cell>
        </row>
        <row r="52">
          <cell r="N52">
            <v>0</v>
          </cell>
        </row>
        <row r="53">
          <cell r="N53">
            <v>0</v>
          </cell>
        </row>
        <row r="54">
          <cell r="N54">
            <v>21736.909999999996</v>
          </cell>
        </row>
        <row r="55">
          <cell r="N55">
            <v>14660.639999999998</v>
          </cell>
        </row>
      </sheetData>
      <sheetData sheetId="3">
        <row r="9">
          <cell r="B9">
            <v>18.420000000000002</v>
          </cell>
        </row>
        <row r="10">
          <cell r="B10">
            <v>18.46</v>
          </cell>
        </row>
        <row r="11">
          <cell r="B11">
            <v>18.190000000000001</v>
          </cell>
        </row>
        <row r="12">
          <cell r="B12">
            <v>17.190000000000001</v>
          </cell>
        </row>
        <row r="13">
          <cell r="B13">
            <v>17.190000000000001</v>
          </cell>
        </row>
        <row r="14">
          <cell r="B14">
            <v>17.190000000000001</v>
          </cell>
        </row>
        <row r="15">
          <cell r="B15">
            <v>17.46</v>
          </cell>
        </row>
        <row r="16">
          <cell r="B16">
            <v>17.46</v>
          </cell>
        </row>
        <row r="17">
          <cell r="B17">
            <v>17.739999999999998</v>
          </cell>
        </row>
        <row r="18">
          <cell r="B18">
            <v>17.89</v>
          </cell>
        </row>
        <row r="19">
          <cell r="B19">
            <v>17.010000000000002</v>
          </cell>
        </row>
        <row r="20">
          <cell r="B20">
            <v>16.690000000000001</v>
          </cell>
        </row>
        <row r="31">
          <cell r="N31">
            <v>435851.14</v>
          </cell>
        </row>
        <row r="34">
          <cell r="N34">
            <v>73299.540000000008</v>
          </cell>
        </row>
        <row r="35">
          <cell r="N35">
            <v>0</v>
          </cell>
        </row>
        <row r="36">
          <cell r="N36">
            <v>432.02000000000004</v>
          </cell>
        </row>
        <row r="37">
          <cell r="N37">
            <v>4086.33</v>
          </cell>
        </row>
        <row r="38">
          <cell r="N38">
            <v>0</v>
          </cell>
        </row>
        <row r="39">
          <cell r="N39">
            <v>0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7662.5</v>
          </cell>
        </row>
        <row r="44">
          <cell r="N44">
            <v>0</v>
          </cell>
        </row>
        <row r="45">
          <cell r="N45">
            <v>0</v>
          </cell>
        </row>
        <row r="46">
          <cell r="N46">
            <v>8904.75</v>
          </cell>
        </row>
        <row r="47">
          <cell r="N47">
            <v>0</v>
          </cell>
        </row>
        <row r="48">
          <cell r="N48">
            <v>0</v>
          </cell>
        </row>
        <row r="49">
          <cell r="N49">
            <v>4000</v>
          </cell>
        </row>
        <row r="50">
          <cell r="N50">
            <v>0</v>
          </cell>
        </row>
        <row r="51">
          <cell r="N51">
            <v>34676.79</v>
          </cell>
        </row>
        <row r="52">
          <cell r="N52">
            <v>0</v>
          </cell>
        </row>
        <row r="53">
          <cell r="N53">
            <v>0</v>
          </cell>
        </row>
        <row r="54">
          <cell r="N54">
            <v>66779.950000000012</v>
          </cell>
        </row>
        <row r="55">
          <cell r="N55">
            <v>48314.479999999989</v>
          </cell>
        </row>
      </sheetData>
      <sheetData sheetId="4">
        <row r="9">
          <cell r="B9">
            <v>20.100000000000001</v>
          </cell>
        </row>
        <row r="10">
          <cell r="B10">
            <v>20.059999999999999</v>
          </cell>
        </row>
        <row r="11">
          <cell r="B11">
            <v>19.54</v>
          </cell>
        </row>
        <row r="12">
          <cell r="B12">
            <v>19.71</v>
          </cell>
        </row>
        <row r="13">
          <cell r="B13">
            <v>19.71</v>
          </cell>
        </row>
        <row r="14">
          <cell r="B14">
            <v>19.57</v>
          </cell>
        </row>
        <row r="15">
          <cell r="B15">
            <v>19.09</v>
          </cell>
        </row>
        <row r="16">
          <cell r="B16">
            <v>19.09</v>
          </cell>
        </row>
        <row r="17">
          <cell r="B17">
            <v>20.21</v>
          </cell>
        </row>
        <row r="18">
          <cell r="B18">
            <v>20.010000000000002</v>
          </cell>
        </row>
        <row r="19">
          <cell r="B19">
            <v>20.170000000000002</v>
          </cell>
        </row>
        <row r="20">
          <cell r="B20">
            <v>19.79</v>
          </cell>
        </row>
        <row r="31">
          <cell r="N31">
            <v>738383.03999999992</v>
          </cell>
        </row>
        <row r="34">
          <cell r="N34">
            <v>151137.85</v>
          </cell>
        </row>
        <row r="35">
          <cell r="N35">
            <v>32090</v>
          </cell>
        </row>
        <row r="36">
          <cell r="N36">
            <v>2398.2399999999998</v>
          </cell>
        </row>
        <row r="37">
          <cell r="N37">
            <v>11148.509999999998</v>
          </cell>
        </row>
        <row r="38">
          <cell r="N38">
            <v>0</v>
          </cell>
        </row>
        <row r="39">
          <cell r="N39">
            <v>0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43664.47</v>
          </cell>
        </row>
        <row r="44">
          <cell r="N44">
            <v>0</v>
          </cell>
        </row>
        <row r="45">
          <cell r="N45">
            <v>0</v>
          </cell>
        </row>
        <row r="46">
          <cell r="N46">
            <v>9542.4200000000019</v>
          </cell>
        </row>
        <row r="47">
          <cell r="N47">
            <v>0</v>
          </cell>
        </row>
        <row r="48">
          <cell r="N48">
            <v>32474.04</v>
          </cell>
        </row>
        <row r="49">
          <cell r="N49">
            <v>5000</v>
          </cell>
        </row>
        <row r="50">
          <cell r="N50">
            <v>0</v>
          </cell>
        </row>
        <row r="51">
          <cell r="N51">
            <v>0</v>
          </cell>
        </row>
        <row r="52">
          <cell r="N52">
            <v>13481.3</v>
          </cell>
        </row>
        <row r="53">
          <cell r="N53">
            <v>0</v>
          </cell>
        </row>
        <row r="54">
          <cell r="N54">
            <v>215961.25000000003</v>
          </cell>
        </row>
        <row r="55">
          <cell r="N55">
            <v>96985.75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5535"/>
  <sheetViews>
    <sheetView tabSelected="1" topLeftCell="A32" zoomScale="110" zoomScaleNormal="110" workbookViewId="0">
      <selection activeCell="P4" sqref="P4"/>
    </sheetView>
  </sheetViews>
  <sheetFormatPr defaultColWidth="8.7109375" defaultRowHeight="12.75"/>
  <cols>
    <col min="1" max="1" width="27.7109375" style="221" customWidth="1"/>
    <col min="2" max="2" width="11.5703125" style="221" customWidth="1"/>
    <col min="3" max="3" width="12.28515625" style="221" customWidth="1"/>
    <col min="4" max="4" width="11.85546875" style="221" customWidth="1"/>
    <col min="5" max="5" width="12.85546875" style="221" customWidth="1"/>
    <col min="6" max="8" width="0" style="221" hidden="1" customWidth="1"/>
    <col min="9" max="9" width="15.42578125" style="251" customWidth="1"/>
    <col min="10" max="14" width="0" hidden="1" customWidth="1"/>
  </cols>
  <sheetData>
    <row r="1" spans="1:9" ht="18">
      <c r="A1" s="220"/>
      <c r="E1" s="222"/>
    </row>
    <row r="2" spans="1:9" ht="18">
      <c r="A2" s="223"/>
      <c r="D2" s="224" t="s">
        <v>61</v>
      </c>
      <c r="E2" s="222"/>
    </row>
    <row r="3" spans="1:9" ht="14.25" customHeight="1">
      <c r="A3" s="223"/>
      <c r="D3" s="225" t="s">
        <v>159</v>
      </c>
      <c r="E3" s="222"/>
    </row>
    <row r="4" spans="1:9" ht="13.5" customHeight="1">
      <c r="A4" s="223"/>
      <c r="D4" s="225" t="s">
        <v>62</v>
      </c>
      <c r="E4" s="222"/>
    </row>
    <row r="5" spans="1:9" ht="12" customHeight="1">
      <c r="A5" s="223"/>
      <c r="D5" s="225" t="s">
        <v>160</v>
      </c>
      <c r="E5" s="222"/>
    </row>
    <row r="6" spans="1:9" ht="12" customHeight="1">
      <c r="A6" s="223"/>
      <c r="D6" s="225"/>
      <c r="E6" s="222"/>
    </row>
    <row r="7" spans="1:9" ht="58.5" customHeight="1">
      <c r="A7" s="405" t="s">
        <v>147</v>
      </c>
      <c r="B7" s="405"/>
      <c r="C7" s="405"/>
      <c r="D7" s="405"/>
      <c r="E7" s="405"/>
      <c r="F7" s="405"/>
      <c r="G7" s="405"/>
      <c r="H7" s="405"/>
      <c r="I7" s="405"/>
    </row>
    <row r="8" spans="1:9" hidden="1">
      <c r="A8" s="226" t="s">
        <v>2</v>
      </c>
      <c r="B8" s="226"/>
      <c r="C8" s="226"/>
      <c r="D8" s="226"/>
      <c r="E8" s="227"/>
    </row>
    <row r="9" spans="1:9" ht="12.75" hidden="1" customHeight="1">
      <c r="A9" s="413" t="s">
        <v>64</v>
      </c>
      <c r="B9" s="413"/>
      <c r="C9" s="413"/>
      <c r="D9" s="413"/>
      <c r="E9" s="413"/>
    </row>
    <row r="10" spans="1:9" ht="12.75" hidden="1" customHeight="1">
      <c r="A10" s="228" t="s">
        <v>3</v>
      </c>
      <c r="B10" s="414"/>
      <c r="C10" s="414"/>
      <c r="D10" s="414"/>
      <c r="E10" s="414"/>
    </row>
    <row r="11" spans="1:9" ht="14.25">
      <c r="A11" s="229"/>
      <c r="B11" s="230"/>
      <c r="C11" s="230"/>
      <c r="D11" s="230"/>
      <c r="E11" s="254"/>
      <c r="F11" s="255"/>
      <c r="G11" s="255"/>
      <c r="H11" s="255"/>
      <c r="I11" s="256"/>
    </row>
    <row r="12" spans="1:9" ht="14.25" customHeight="1">
      <c r="A12" s="231" t="s">
        <v>4</v>
      </c>
      <c r="B12" s="226"/>
      <c r="C12" s="226"/>
      <c r="D12" s="232" t="s">
        <v>5</v>
      </c>
      <c r="E12" s="406">
        <v>2017</v>
      </c>
      <c r="F12" s="407"/>
      <c r="G12" s="407"/>
      <c r="H12" s="407"/>
      <c r="I12" s="408"/>
    </row>
    <row r="13" spans="1:9" ht="12.75" hidden="1" customHeight="1">
      <c r="A13" s="415" t="s">
        <v>144</v>
      </c>
      <c r="B13" s="415"/>
      <c r="C13" s="415"/>
      <c r="D13" s="415"/>
      <c r="E13" s="415"/>
    </row>
    <row r="14" spans="1:9" ht="12.95" customHeight="1">
      <c r="A14" s="416" t="s">
        <v>7</v>
      </c>
      <c r="B14" s="410" t="s">
        <v>8</v>
      </c>
      <c r="C14" s="410"/>
      <c r="D14" s="410"/>
      <c r="E14" s="410"/>
      <c r="F14" s="389"/>
      <c r="G14" s="389"/>
      <c r="H14" s="389"/>
      <c r="I14" s="409" t="s">
        <v>65</v>
      </c>
    </row>
    <row r="15" spans="1:9">
      <c r="A15" s="416"/>
      <c r="B15" s="410" t="s">
        <v>9</v>
      </c>
      <c r="C15" s="410"/>
      <c r="D15" s="410"/>
      <c r="E15" s="410"/>
      <c r="F15" s="389"/>
      <c r="G15" s="389"/>
      <c r="H15" s="389"/>
      <c r="I15" s="409"/>
    </row>
    <row r="16" spans="1:9" ht="33.75" customHeight="1">
      <c r="A16" s="416"/>
      <c r="B16" s="390" t="s">
        <v>10</v>
      </c>
      <c r="C16" s="390" t="s">
        <v>11</v>
      </c>
      <c r="D16" s="390" t="s">
        <v>12</v>
      </c>
      <c r="E16" s="390" t="s">
        <v>13</v>
      </c>
      <c r="F16" s="389"/>
      <c r="G16" s="389"/>
      <c r="H16" s="389"/>
      <c r="I16" s="409"/>
    </row>
    <row r="17" spans="1:19">
      <c r="A17" s="383" t="s">
        <v>14</v>
      </c>
      <c r="B17" s="384">
        <f>'DWDz Szkl.Por'!B13+'MOW Szkl.Por'!B13+'PPPP Kowary'!B13+'PPP Szkl.Por.'!B13+'ZSO iMS Szklarska Por.'!B13+'ZSS Miłków'!B13+'ZST i L Piechowice'!B13</f>
        <v>9.83</v>
      </c>
      <c r="C17" s="384">
        <f>'DWDz Szkl.Por'!C13+'MOW Szkl.Por'!C13+'PPPP Kowary'!C13+'PPP Szkl.Por.'!C13+'ZSO iMS Szklarska Por.'!C13+'ZSS Miłków'!C13+'ZST i L Piechowice'!C13</f>
        <v>23.01</v>
      </c>
      <c r="D17" s="384">
        <f>'DWDz Szkl.Por'!D13+'MOW Szkl.Por'!D13+'PPPP Kowary'!D13+'PPP Szkl.Por.'!D13+'ZSO iMS Szklarska Por.'!D13+'ZSS Miłków'!D13+'ZST i L Piechowice'!D13</f>
        <v>57.870000000000005</v>
      </c>
      <c r="E17" s="384">
        <f>'DWDz Szkl.Por'!E13+'MOW Szkl.Por'!E13+'PPPP Kowary'!E13+'PPP Szkl.Por.'!E13+'ZSO iMS Szklarska Por.'!E13+'ZSS Miłków'!E13+'ZST i L Piechowice'!E13</f>
        <v>46.370000000000005</v>
      </c>
      <c r="F17" s="385">
        <f t="shared" ref="F17:F28" si="0">COUNT(B17:E17)</f>
        <v>4</v>
      </c>
      <c r="G17" s="386"/>
      <c r="H17" s="386"/>
      <c r="I17" s="387">
        <f>SUM(B17:E17)</f>
        <v>137.08000000000001</v>
      </c>
    </row>
    <row r="18" spans="1:19">
      <c r="A18" s="388" t="s">
        <v>15</v>
      </c>
      <c r="B18" s="384">
        <f>'DWDz Szkl.Por'!B14+'MOW Szkl.Por'!B14+'PPPP Kowary'!B14+'PPP Szkl.Por.'!B14+'ZSO iMS Szklarska Por.'!B14+'ZSS Miłków'!B14+'ZST i L Piechowice'!B14</f>
        <v>9.33</v>
      </c>
      <c r="C18" s="384">
        <f>'DWDz Szkl.Por'!C14+'MOW Szkl.Por'!C14+'PPPP Kowary'!C14+'PPP Szkl.Por.'!C14+'ZSO iMS Szklarska Por.'!C14+'ZSS Miłków'!C14+'ZST i L Piechowice'!C14</f>
        <v>23.63</v>
      </c>
      <c r="D18" s="384">
        <f>'DWDz Szkl.Por'!D14+'MOW Szkl.Por'!D14+'PPPP Kowary'!D14+'PPP Szkl.Por.'!D14+'ZSO iMS Szklarska Por.'!D14+'ZSS Miłków'!D14+'ZST i L Piechowice'!D14</f>
        <v>57.04</v>
      </c>
      <c r="E18" s="384">
        <f>'DWDz Szkl.Por'!E14+'MOW Szkl.Por'!E14+'PPPP Kowary'!E14+'PPP Szkl.Por.'!E14+'ZSO iMS Szklarska Por.'!E14+'ZSS Miłków'!E14+'ZST i L Piechowice'!E14</f>
        <v>47.309999999999995</v>
      </c>
      <c r="F18" s="385">
        <f t="shared" si="0"/>
        <v>4</v>
      </c>
      <c r="G18" s="386"/>
      <c r="H18" s="386"/>
      <c r="I18" s="387">
        <f t="shared" ref="I18:I28" si="1">SUM(B18:E18)</f>
        <v>137.31</v>
      </c>
    </row>
    <row r="19" spans="1:19">
      <c r="A19" s="383" t="s">
        <v>16</v>
      </c>
      <c r="B19" s="384">
        <f>'DWDz Szkl.Por'!B15+'MOW Szkl.Por'!B15+'PPPP Kowary'!B15+'PPP Szkl.Por.'!B15+'ZSO iMS Szklarska Por.'!B15+'ZSS Miłków'!B15+'ZST i L Piechowice'!B15</f>
        <v>9.33</v>
      </c>
      <c r="C19" s="384">
        <f>'DWDz Szkl.Por'!C15+'MOW Szkl.Por'!C15+'PPPP Kowary'!C15+'PPP Szkl.Por.'!C15+'ZSO iMS Szklarska Por.'!C15+'ZSS Miłków'!C15+'ZST i L Piechowice'!C15</f>
        <v>22.65</v>
      </c>
      <c r="D19" s="384">
        <f>'DWDz Szkl.Por'!D15+'MOW Szkl.Por'!D15+'PPPP Kowary'!D15+'PPP Szkl.Por.'!D15+'ZSO iMS Szklarska Por.'!D15+'ZSS Miłków'!D15+'ZST i L Piechowice'!D15</f>
        <v>56.600000000000009</v>
      </c>
      <c r="E19" s="384">
        <f>'DWDz Szkl.Por'!E15+'MOW Szkl.Por'!E15+'PPPP Kowary'!E15+'PPP Szkl.Por.'!E15+'ZSO iMS Szklarska Por.'!E15+'ZSS Miłków'!E15+'ZST i L Piechowice'!E15</f>
        <v>46.88</v>
      </c>
      <c r="F19" s="385">
        <f t="shared" si="0"/>
        <v>4</v>
      </c>
      <c r="G19" s="386"/>
      <c r="H19" s="386"/>
      <c r="I19" s="387">
        <f t="shared" si="1"/>
        <v>135.46</v>
      </c>
    </row>
    <row r="20" spans="1:19">
      <c r="A20" s="383" t="s">
        <v>17</v>
      </c>
      <c r="B20" s="384">
        <f>'DWDz Szkl.Por'!B16+'MOW Szkl.Por'!B16+'PPPP Kowary'!B16+'PPP Szkl.Por.'!B16+'ZSO iMS Szklarska Por.'!B16+'ZSS Miłków'!B16+'ZST i L Piechowice'!B16</f>
        <v>9.33</v>
      </c>
      <c r="C20" s="384">
        <f>'DWDz Szkl.Por'!C16+'MOW Szkl.Por'!C16+'PPPP Kowary'!C16+'PPP Szkl.Por.'!C16+'ZSO iMS Szklarska Por.'!C16+'ZSS Miłków'!C16+'ZST i L Piechowice'!C16</f>
        <v>22.029999999999998</v>
      </c>
      <c r="D20" s="384">
        <f>'DWDz Szkl.Por'!D16+'MOW Szkl.Por'!D16+'PPPP Kowary'!D16+'PPP Szkl.Por.'!D16+'ZSO iMS Szklarska Por.'!D16+'ZSS Miłków'!D16+'ZST i L Piechowice'!D16</f>
        <v>54.85</v>
      </c>
      <c r="E20" s="384">
        <f>'DWDz Szkl.Por'!E16+'MOW Szkl.Por'!E16+'PPPP Kowary'!E16+'PPP Szkl.Por.'!E16+'ZSO iMS Szklarska Por.'!E16+'ZSS Miłków'!E16+'ZST i L Piechowice'!E16</f>
        <v>47.040000000000006</v>
      </c>
      <c r="F20" s="385">
        <f t="shared" si="0"/>
        <v>4</v>
      </c>
      <c r="G20" s="386"/>
      <c r="H20" s="386"/>
      <c r="I20" s="387">
        <f t="shared" si="1"/>
        <v>133.25</v>
      </c>
    </row>
    <row r="21" spans="1:19">
      <c r="A21" s="383" t="s">
        <v>18</v>
      </c>
      <c r="B21" s="384">
        <f>'DWDz Szkl.Por'!B17+'MOW Szkl.Por'!B17+'PPPP Kowary'!B17+'PPP Szkl.Por.'!B17+'ZSO iMS Szklarska Por.'!B17+'ZSS Miłków'!B17+'ZST i L Piechowice'!B17</f>
        <v>8.08</v>
      </c>
      <c r="C21" s="384">
        <f>'DWDz Szkl.Por'!C17+'MOW Szkl.Por'!C17+'PPPP Kowary'!C17+'PPP Szkl.Por.'!C17+'ZSO iMS Szklarska Por.'!C17+'ZSS Miłków'!C17+'ZST i L Piechowice'!C17</f>
        <v>22.189999999999998</v>
      </c>
      <c r="D21" s="384">
        <f>'DWDz Szkl.Por'!D17+'MOW Szkl.Por'!D17+'PPPP Kowary'!D17+'PPP Szkl.Por.'!D17+'ZSO iMS Szklarska Por.'!D17+'ZSS Miłków'!D17+'ZST i L Piechowice'!D17</f>
        <v>55.64</v>
      </c>
      <c r="E21" s="384">
        <f>'DWDz Szkl.Por'!E17+'MOW Szkl.Por'!E17+'PPPP Kowary'!E17+'PPP Szkl.Por.'!E17+'ZSO iMS Szklarska Por.'!E17+'ZSS Miłków'!E17+'ZST i L Piechowice'!E17</f>
        <v>46.680000000000007</v>
      </c>
      <c r="F21" s="385">
        <f t="shared" si="0"/>
        <v>4</v>
      </c>
      <c r="G21" s="386"/>
      <c r="H21" s="386"/>
      <c r="I21" s="387">
        <f t="shared" si="1"/>
        <v>132.59</v>
      </c>
      <c r="P21" t="s">
        <v>157</v>
      </c>
    </row>
    <row r="22" spans="1:19">
      <c r="A22" s="383" t="s">
        <v>19</v>
      </c>
      <c r="B22" s="384">
        <f>'DWDz Szkl.Por'!B18+'MOW Szkl.Por'!B18+'PPPP Kowary'!B18+'PPP Szkl.Por.'!B18+'ZSO iMS Szklarska Por.'!B18+'ZSS Miłków'!B18+'ZST i L Piechowice'!B18</f>
        <v>8.08</v>
      </c>
      <c r="C22" s="384">
        <f>'DWDz Szkl.Por'!C18+'MOW Szkl.Por'!C18+'PPPP Kowary'!C18+'PPP Szkl.Por.'!C18+'ZSO iMS Szklarska Por.'!C18+'ZSS Miłków'!C18+'ZST i L Piechowice'!C18</f>
        <v>22.159999999999997</v>
      </c>
      <c r="D22" s="384">
        <f>'DWDz Szkl.Por'!D18+'MOW Szkl.Por'!D18+'PPPP Kowary'!D18+'PPP Szkl.Por.'!D18+'ZSO iMS Szklarska Por.'!D18+'ZSS Miłków'!D18+'ZST i L Piechowice'!D18</f>
        <v>54.34</v>
      </c>
      <c r="E22" s="384">
        <f>'DWDz Szkl.Por'!E18+'MOW Szkl.Por'!E18+'PPPP Kowary'!E18+'PPP Szkl.Por.'!E18+'ZSO iMS Szklarska Por.'!E18+'ZSS Miłków'!E18+'ZST i L Piechowice'!E18</f>
        <v>45.45</v>
      </c>
      <c r="F22" s="385">
        <f t="shared" si="0"/>
        <v>4</v>
      </c>
      <c r="G22" s="386"/>
      <c r="H22" s="386"/>
      <c r="I22" s="387">
        <f t="shared" si="1"/>
        <v>130.03</v>
      </c>
    </row>
    <row r="23" spans="1:19">
      <c r="A23" s="383" t="s">
        <v>20</v>
      </c>
      <c r="B23" s="384">
        <f>'DWDz Szkl.Por'!B19+'MOW Szkl.Por'!B19+'PPPP Kowary'!B19+'PPP Szkl.Por.'!B19+'ZSO iMS Szklarska Por.'!B19+'ZSS Miłków'!B19+'ZST i L Piechowice'!B19</f>
        <v>8.08</v>
      </c>
      <c r="C23" s="384">
        <f>'DWDz Szkl.Por'!C19+'MOW Szkl.Por'!C19+'PPPP Kowary'!C19+'PPP Szkl.Por.'!C19+'ZSO iMS Szklarska Por.'!C19+'ZSS Miłków'!C19+'ZST i L Piechowice'!C19</f>
        <v>21.31</v>
      </c>
      <c r="D23" s="384">
        <f>'DWDz Szkl.Por'!D19+'MOW Szkl.Por'!D19+'PPPP Kowary'!D19+'PPP Szkl.Por.'!D19+'ZSO iMS Szklarska Por.'!D19+'ZSS Miłków'!D19+'ZST i L Piechowice'!D19</f>
        <v>54.45</v>
      </c>
      <c r="E23" s="384">
        <f>'DWDz Szkl.Por'!E19+'MOW Szkl.Por'!E19+'PPPP Kowary'!E19+'PPP Szkl.Por.'!E19+'ZSO iMS Szklarska Por.'!E19+'ZSS Miłków'!E19+'ZST i L Piechowice'!E19</f>
        <v>45.190000000000005</v>
      </c>
      <c r="F23" s="385">
        <f t="shared" si="0"/>
        <v>4</v>
      </c>
      <c r="G23" s="386"/>
      <c r="H23" s="386"/>
      <c r="I23" s="387">
        <f t="shared" si="1"/>
        <v>129.03</v>
      </c>
      <c r="P23" s="371">
        <f>'[1]SPAWOZDANIE Zbiorcze'!$E$16</f>
        <v>8.77</v>
      </c>
      <c r="Q23" s="371">
        <f>'[1]SPAWOZDANIE Zbiorcze'!$E$17</f>
        <v>22.23</v>
      </c>
      <c r="R23" s="53">
        <f>'[1]SPAWOZDANIE Zbiorcze'!$E$18</f>
        <v>55.46</v>
      </c>
      <c r="S23" s="53">
        <f>'[1]SPAWOZDANIE Zbiorcze'!$E$19</f>
        <v>46.25</v>
      </c>
    </row>
    <row r="24" spans="1:19">
      <c r="A24" s="383" t="s">
        <v>21</v>
      </c>
      <c r="B24" s="384">
        <f>'DWDz Szkl.Por'!B20+'MOW Szkl.Por'!B20+'PPPP Kowary'!B20+'PPP Szkl.Por.'!B20+'ZSO iMS Szklarska Por.'!B20+'ZSS Miłków'!B20+'ZST i L Piechowice'!B20</f>
        <v>8.08</v>
      </c>
      <c r="C24" s="384">
        <f>'DWDz Szkl.Por'!C20+'MOW Szkl.Por'!C20+'PPPP Kowary'!C20+'PPP Szkl.Por.'!C20+'ZSO iMS Szklarska Por.'!C20+'ZSS Miłków'!C20+'ZST i L Piechowice'!C20</f>
        <v>20.849999999999998</v>
      </c>
      <c r="D24" s="384">
        <f>'DWDz Szkl.Por'!D20+'MOW Szkl.Por'!D20+'PPPP Kowary'!D20+'PPP Szkl.Por.'!D20+'ZSO iMS Szklarska Por.'!D20+'ZSS Miłków'!D20+'ZST i L Piechowice'!D20</f>
        <v>52.860000000000007</v>
      </c>
      <c r="E24" s="384">
        <f>'DWDz Szkl.Por'!E20+'MOW Szkl.Por'!E20+'PPPP Kowary'!E20+'PPP Szkl.Por.'!E20+'ZSO iMS Szklarska Por.'!E20+'ZSS Miłków'!E20+'ZST i L Piechowice'!E20</f>
        <v>45.070000000000007</v>
      </c>
      <c r="F24" s="385">
        <f t="shared" si="0"/>
        <v>4</v>
      </c>
      <c r="G24" s="386"/>
      <c r="H24" s="386"/>
      <c r="I24" s="387">
        <f t="shared" si="1"/>
        <v>126.86000000000001</v>
      </c>
      <c r="P24" s="53">
        <f>'[1]SPAWOZDANIE Zbiorcze'!$F$16</f>
        <v>9.31</v>
      </c>
      <c r="Q24" s="53">
        <f>'[1]SPAWOZDANIE Zbiorcze'!$F$17</f>
        <v>19.95</v>
      </c>
      <c r="R24" s="371">
        <f>'[1]SPAWOZDANIE Zbiorcze'!$F$18</f>
        <v>51.18</v>
      </c>
      <c r="S24" s="371">
        <f>'[1]SPAWOZDANIE Zbiorcze'!$F$19</f>
        <v>46.65</v>
      </c>
    </row>
    <row r="25" spans="1:19">
      <c r="A25" s="383" t="s">
        <v>22</v>
      </c>
      <c r="B25" s="384">
        <f>'DWDz Szkl.Por'!B21+'MOW Szkl.Por'!B21+'PPPP Kowary'!B21+'PPP Szkl.Por.'!B21+'ZSO iMS Szklarska Por.'!B21+'ZSS Miłków'!B21+'ZST i L Piechowice'!B21</f>
        <v>9.39</v>
      </c>
      <c r="C25" s="384">
        <f>'DWDz Szkl.Por'!C21+'MOW Szkl.Por'!C21+'PPPP Kowary'!C21+'PPP Szkl.Por.'!C21+'ZSO iMS Szklarska Por.'!C21+'ZSS Miłków'!C21+'ZST i L Piechowice'!C21</f>
        <v>20.03</v>
      </c>
      <c r="D25" s="384">
        <f>'DWDz Szkl.Por'!D21+'MOW Szkl.Por'!D21+'PPPP Kowary'!D21+'PPP Szkl.Por.'!D21+'ZSO iMS Szklarska Por.'!D21+'ZSS Miłków'!D21+'ZST i L Piechowice'!D21</f>
        <v>51.629999999999995</v>
      </c>
      <c r="E25" s="384">
        <f>'DWDz Szkl.Por'!E21+'MOW Szkl.Por'!E21+'PPPP Kowary'!E21+'PPP Szkl.Por.'!E21+'ZSO iMS Szklarska Por.'!E21+'ZSS Miłków'!E21+'ZST i L Piechowice'!E21</f>
        <v>47.870000000000005</v>
      </c>
      <c r="F25" s="385">
        <f t="shared" si="0"/>
        <v>4</v>
      </c>
      <c r="G25" s="386"/>
      <c r="H25" s="386"/>
      <c r="I25" s="387">
        <f t="shared" si="1"/>
        <v>128.92000000000002</v>
      </c>
    </row>
    <row r="26" spans="1:19">
      <c r="A26" s="383" t="s">
        <v>23</v>
      </c>
      <c r="B26" s="384">
        <f>'DWDz Szkl.Por'!B22+'MOW Szkl.Por'!B22+'PPPP Kowary'!B22+'PPP Szkl.Por.'!B22+'ZSO iMS Szklarska Por.'!B22+'ZSS Miłków'!B22+'ZST i L Piechowice'!B22</f>
        <v>9.3000000000000007</v>
      </c>
      <c r="C26" s="384">
        <f>'DWDz Szkl.Por'!C22+'MOW Szkl.Por'!C22+'PPPP Kowary'!C22+'PPP Szkl.Por.'!C22+'ZSO iMS Szklarska Por.'!C22+'ZSS Miłków'!C22+'ZST i L Piechowice'!C22</f>
        <v>19.88</v>
      </c>
      <c r="D26" s="384">
        <f>'DWDz Szkl.Por'!D22+'MOW Szkl.Por'!D22+'PPPP Kowary'!D22+'PPP Szkl.Por.'!D22+'ZSO iMS Szklarska Por.'!D22+'ZSS Miłków'!D22+'ZST i L Piechowice'!D22</f>
        <v>51.379999999999995</v>
      </c>
      <c r="E26" s="384">
        <f>'DWDz Szkl.Por'!E22+'MOW Szkl.Por'!E22+'PPPP Kowary'!E22+'PPP Szkl.Por.'!E22+'ZSO iMS Szklarska Por.'!E22+'ZSS Miłków'!E22+'ZST i L Piechowice'!E22</f>
        <v>46.56</v>
      </c>
      <c r="F26" s="385">
        <f t="shared" si="0"/>
        <v>4</v>
      </c>
      <c r="G26" s="386"/>
      <c r="H26" s="386"/>
      <c r="I26" s="387">
        <f t="shared" si="1"/>
        <v>127.12</v>
      </c>
    </row>
    <row r="27" spans="1:19">
      <c r="A27" s="383" t="s">
        <v>24</v>
      </c>
      <c r="B27" s="384">
        <f>'DWDz Szkl.Por'!B23+'MOW Szkl.Por'!B23+'PPPP Kowary'!B23+'PPP Szkl.Por.'!B23+'ZSO iMS Szklarska Por.'!B23+'ZSS Miłków'!B23+'ZST i L Piechowice'!B23</f>
        <v>9.7100000000000009</v>
      </c>
      <c r="C27" s="384">
        <f>'DWDz Szkl.Por'!C23+'MOW Szkl.Por'!C23+'PPPP Kowary'!C23+'PPP Szkl.Por.'!C23+'ZSO iMS Szklarska Por.'!C23+'ZSS Miłków'!C23+'ZST i L Piechowice'!C23</f>
        <v>19.829999999999998</v>
      </c>
      <c r="D27" s="384">
        <f>'DWDz Szkl.Por'!D23+'MOW Szkl.Por'!D23+'PPPP Kowary'!D23+'PPP Szkl.Por.'!D23+'ZSO iMS Szklarska Por.'!D23+'ZSS Miłków'!D23+'ZST i L Piechowice'!D23</f>
        <v>50.97</v>
      </c>
      <c r="E27" s="384">
        <f>'DWDz Szkl.Por'!E23+'MOW Szkl.Por'!E23+'PPPP Kowary'!E23+'PPP Szkl.Por.'!E23+'ZSO iMS Szklarska Por.'!E23+'ZSS Miłków'!E23+'ZST i L Piechowice'!E23</f>
        <v>46.2</v>
      </c>
      <c r="F27" s="385">
        <f t="shared" si="0"/>
        <v>4</v>
      </c>
      <c r="G27" s="386"/>
      <c r="H27" s="386"/>
      <c r="I27" s="387">
        <f t="shared" si="1"/>
        <v>126.71</v>
      </c>
      <c r="P27" t="s">
        <v>156</v>
      </c>
    </row>
    <row r="28" spans="1:19">
      <c r="A28" s="383" t="s">
        <v>25</v>
      </c>
      <c r="B28" s="384">
        <f>'DWDz Szkl.Por'!B24+'MOW Szkl.Por'!B24+'PPPP Kowary'!B24+'PPP Szkl.Por.'!B24+'ZSO iMS Szklarska Por.'!B24+'ZSS Miłków'!B24+'ZST i L Piechowice'!B24</f>
        <v>8.82</v>
      </c>
      <c r="C28" s="384">
        <f>'DWDz Szkl.Por'!C24+'MOW Szkl.Por'!C24+'PPPP Kowary'!C24+'PPP Szkl.Por.'!C24+'ZSO iMS Szklarska Por.'!C24+'ZSS Miłków'!C24+'ZST i L Piechowice'!C24</f>
        <v>20.07</v>
      </c>
      <c r="D28" s="384">
        <f>'DWDz Szkl.Por'!D24+'MOW Szkl.Por'!D24+'PPPP Kowary'!D24+'PPP Szkl.Por.'!D24+'ZSO iMS Szklarska Por.'!D24+'ZSS Miłków'!D24+'ZST i L Piechowice'!D24</f>
        <v>50.730000000000004</v>
      </c>
      <c r="E28" s="384">
        <f>'DWDz Szkl.Por'!E24+'MOW Szkl.Por'!E24+'PPPP Kowary'!E24+'PPP Szkl.Por.'!E24+'ZSO iMS Szklarska Por.'!E24+'ZSS Miłków'!E24+'ZST i L Piechowice'!E24</f>
        <v>45.97</v>
      </c>
      <c r="F28" s="385">
        <f t="shared" si="0"/>
        <v>4</v>
      </c>
      <c r="G28" s="386"/>
      <c r="H28" s="386"/>
      <c r="I28" s="387">
        <f t="shared" si="1"/>
        <v>125.59</v>
      </c>
    </row>
    <row r="29" spans="1:19" s="34" customFormat="1">
      <c r="A29" s="391" t="s">
        <v>26</v>
      </c>
      <c r="B29" s="392">
        <f>SUM(B17:B24)/8</f>
        <v>8.7675000000000001</v>
      </c>
      <c r="C29" s="392">
        <f>SUM(C17:C24)/8</f>
        <v>22.228749999999998</v>
      </c>
      <c r="D29" s="392">
        <f>SUM(D17:D24)/8</f>
        <v>55.456250000000004</v>
      </c>
      <c r="E29" s="392">
        <f>SUM(E17:E24)/8</f>
        <v>46.248750000000001</v>
      </c>
      <c r="F29" s="393"/>
      <c r="G29" s="394"/>
      <c r="H29" s="394"/>
      <c r="I29" s="412">
        <f>B31+C31+D31+E31</f>
        <v>130.82916666666668</v>
      </c>
      <c r="P29" s="370">
        <f>SUM(B17:B24)/8</f>
        <v>8.7675000000000001</v>
      </c>
      <c r="Q29" s="370">
        <f>SUM(C17:C24)/8</f>
        <v>22.228749999999998</v>
      </c>
      <c r="R29" s="369">
        <f>SUM(D17:D24)/8</f>
        <v>55.456250000000004</v>
      </c>
      <c r="S29" s="369">
        <f>SUM(E17:E24)/8</f>
        <v>46.248750000000001</v>
      </c>
    </row>
    <row r="30" spans="1:19" s="34" customFormat="1">
      <c r="A30" s="391" t="s">
        <v>27</v>
      </c>
      <c r="B30" s="392">
        <f>SUM(B25:B28)/4</f>
        <v>9.3049999999999997</v>
      </c>
      <c r="C30" s="392">
        <f>SUM(C25:C28)/4</f>
        <v>19.952500000000001</v>
      </c>
      <c r="D30" s="392">
        <f>SUM(D25:D28)/4</f>
        <v>51.177499999999995</v>
      </c>
      <c r="E30" s="392">
        <f>SUM(E25:E28)/4</f>
        <v>46.65</v>
      </c>
      <c r="F30" s="393"/>
      <c r="G30" s="394"/>
      <c r="H30" s="394"/>
      <c r="I30" s="412"/>
      <c r="P30" s="369">
        <f>SUM(B25:B28)/4</f>
        <v>9.3049999999999997</v>
      </c>
      <c r="Q30" s="369">
        <f>SUM(C25:C28)/4</f>
        <v>19.952500000000001</v>
      </c>
      <c r="R30" s="370">
        <f>SUM(D25:D28)/4</f>
        <v>51.177499999999995</v>
      </c>
      <c r="S30" s="369">
        <f>SUM(E25:E28)/4</f>
        <v>46.65</v>
      </c>
    </row>
    <row r="31" spans="1:19">
      <c r="A31" s="395" t="s">
        <v>28</v>
      </c>
      <c r="B31" s="392">
        <f>SUM(B17:B28)/12</f>
        <v>8.9466666666666654</v>
      </c>
      <c r="C31" s="392">
        <f>SUM(C17:C28)/12</f>
        <v>21.47</v>
      </c>
      <c r="D31" s="392">
        <f>SUM(D17:D28)/12</f>
        <v>54.030000000000008</v>
      </c>
      <c r="E31" s="392">
        <f>SUM(E17:E28)/12</f>
        <v>46.3825</v>
      </c>
      <c r="F31" s="393"/>
      <c r="G31" s="389"/>
      <c r="H31" s="389"/>
      <c r="I31" s="412"/>
      <c r="P31" s="369">
        <f>SUM(B17:B28)/12</f>
        <v>8.9466666666666654</v>
      </c>
      <c r="Q31" s="369">
        <f>SUM(C17:C28)/12</f>
        <v>21.47</v>
      </c>
      <c r="R31" s="370">
        <f>SUM(D17:D28)/12</f>
        <v>54.030000000000008</v>
      </c>
      <c r="S31" s="369">
        <f>SUM(E17:E28)/12</f>
        <v>46.3825</v>
      </c>
    </row>
    <row r="32" spans="1:19" ht="12.75" customHeight="1">
      <c r="A32" s="234"/>
      <c r="B32" s="235"/>
      <c r="C32" s="235"/>
      <c r="D32" s="235"/>
      <c r="E32" s="235"/>
      <c r="F32" s="233"/>
    </row>
    <row r="33" spans="1:11" ht="12.75" hidden="1" customHeight="1">
      <c r="A33" s="236" t="s">
        <v>66</v>
      </c>
      <c r="D33" s="221" t="s">
        <v>67</v>
      </c>
      <c r="E33" s="237">
        <f>B31+C31+D31+E31</f>
        <v>130.82916666666668</v>
      </c>
    </row>
    <row r="34" spans="1:11" ht="12.75" hidden="1" customHeight="1">
      <c r="A34" s="238"/>
      <c r="E34" s="236">
        <v>181.99</v>
      </c>
    </row>
    <row r="35" spans="1:11" ht="12.75" hidden="1" customHeight="1">
      <c r="A35" s="238"/>
      <c r="E35" s="236">
        <f>E34-E33</f>
        <v>51.160833333333329</v>
      </c>
    </row>
    <row r="36" spans="1:11" ht="12.75" hidden="1" customHeight="1">
      <c r="A36" s="238"/>
    </row>
    <row r="37" spans="1:11" ht="12.75" hidden="1" customHeight="1">
      <c r="A37" s="238"/>
      <c r="E37" s="236"/>
    </row>
    <row r="38" spans="1:11" ht="12.75" hidden="1" customHeight="1">
      <c r="A38" s="238"/>
      <c r="E38" s="236"/>
    </row>
    <row r="39" spans="1:11" ht="12.75" hidden="1" customHeight="1">
      <c r="A39" s="238"/>
      <c r="E39" s="236"/>
    </row>
    <row r="40" spans="1:11" ht="12.75" hidden="1" customHeight="1">
      <c r="A40" s="238"/>
      <c r="E40" s="236"/>
    </row>
    <row r="41" spans="1:11" ht="12.75" hidden="1" customHeight="1">
      <c r="A41" s="238"/>
      <c r="E41" s="236"/>
    </row>
    <row r="42" spans="1:11" ht="12.75" hidden="1" customHeight="1">
      <c r="A42" s="238"/>
      <c r="E42" s="236"/>
    </row>
    <row r="43" spans="1:11" ht="8.25" customHeight="1">
      <c r="A43" s="238"/>
      <c r="E43" s="236"/>
    </row>
    <row r="44" spans="1:11" ht="42" customHeight="1">
      <c r="A44" s="405" t="s">
        <v>29</v>
      </c>
      <c r="B44" s="405"/>
      <c r="C44" s="405"/>
      <c r="D44" s="405"/>
      <c r="E44" s="405"/>
      <c r="F44" s="405"/>
      <c r="G44" s="405"/>
      <c r="H44" s="405"/>
      <c r="I44" s="405"/>
    </row>
    <row r="45" spans="1:11" ht="9.75" customHeight="1">
      <c r="A45" s="405"/>
      <c r="B45" s="405"/>
      <c r="C45" s="405"/>
      <c r="D45" s="405"/>
      <c r="E45" s="405"/>
      <c r="F45" s="405"/>
      <c r="G45" s="405"/>
      <c r="H45" s="405"/>
      <c r="I45" s="405"/>
    </row>
    <row r="46" spans="1:11">
      <c r="A46" s="239"/>
      <c r="B46" s="239"/>
      <c r="C46" s="239"/>
      <c r="D46" s="239"/>
      <c r="E46" s="239"/>
    </row>
    <row r="47" spans="1:11" ht="12.95" customHeight="1">
      <c r="A47" s="417" t="s">
        <v>30</v>
      </c>
      <c r="B47" s="418" t="s">
        <v>9</v>
      </c>
      <c r="C47" s="418"/>
      <c r="D47" s="418"/>
      <c r="E47" s="418"/>
      <c r="F47" s="394"/>
      <c r="G47" s="394"/>
      <c r="H47" s="394"/>
      <c r="I47" s="396"/>
    </row>
    <row r="48" spans="1:11" ht="24">
      <c r="A48" s="417"/>
      <c r="B48" s="397" t="s">
        <v>10</v>
      </c>
      <c r="C48" s="397" t="s">
        <v>11</v>
      </c>
      <c r="D48" s="397" t="s">
        <v>12</v>
      </c>
      <c r="E48" s="397" t="s">
        <v>13</v>
      </c>
      <c r="F48" s="394"/>
      <c r="G48" s="394"/>
      <c r="H48" s="394">
        <v>976070.25</v>
      </c>
      <c r="I48" s="396" t="s">
        <v>68</v>
      </c>
      <c r="K48" t="s">
        <v>69</v>
      </c>
    </row>
    <row r="49" spans="1:14" ht="30" customHeight="1">
      <c r="A49" s="398" t="s">
        <v>31</v>
      </c>
      <c r="B49" s="399">
        <f>Zbiorczo!B50</f>
        <v>316152.58</v>
      </c>
      <c r="C49" s="399">
        <f>Zbiorczo!C50</f>
        <v>894592.47</v>
      </c>
      <c r="D49" s="399">
        <f>Zbiorczo!D50</f>
        <v>2744989.07</v>
      </c>
      <c r="E49" s="399">
        <f>Zbiorczo!E50</f>
        <v>2947235.68</v>
      </c>
      <c r="F49" s="400"/>
      <c r="G49" s="400"/>
      <c r="H49" s="400">
        <v>198159.65</v>
      </c>
      <c r="I49" s="401">
        <f>B49+C49+D49+E49</f>
        <v>6902969.8000000007</v>
      </c>
      <c r="J49" s="53">
        <f>'ZSO Kowary'!B51+'ZST i L Piechowice'!B51+'MOW Szkl.Por'!B51+'ZSS Miłków'!B51+'DWDz Szkl.Por'!B35+'ZSO iMS Szklarska Por.'!B35+'PPPP Kowary'!B35+'PPP Szkl.Por.'!B35+'Dom Dziecka Sz.Por.'!B35</f>
        <v>170469.96000000002</v>
      </c>
      <c r="K49" s="53">
        <f>'ZSO Kowary'!C51+'ZST i L Piechowice'!C51+'MOW Szkl.Por'!C51+'ZSS Miłków'!C51+'DWDz Szkl.Por'!C35+'ZSO iMS Szklarska Por.'!C35+'PPPP Kowary'!C35+'PPP Szkl.Por.'!C35+'Dom Dziecka Sz.Por.'!C35</f>
        <v>287749.87</v>
      </c>
      <c r="L49" s="53">
        <f>'ZSO Kowary'!D51+'ZST i L Piechowice'!D51+'MOW Szkl.Por'!D51+'ZSS Miłków'!D51+'DWDz Szkl.Por'!D35+'ZSO iMS Szklarska Por.'!D35+'PPPP Kowary'!D35+'PPP Szkl.Por.'!D35+'Dom Dziecka Sz.Por.'!D35</f>
        <v>1224159.98</v>
      </c>
      <c r="M49" s="53">
        <f>'ZSO Kowary'!E51+'ZST i L Piechowice'!E51+'MOW Szkl.Por'!E51+'ZSS Miłków'!E51+'DWDz Szkl.Por'!E35+'ZSO iMS Szklarska Por.'!E35+'PPPP Kowary'!E35+'PPP Szkl.Por.'!E35+'Dom Dziecka Sz.Por.'!E35</f>
        <v>2081515.7900000003</v>
      </c>
      <c r="N49" s="53">
        <f>SUM(J49:M49)</f>
        <v>3763895.6000000006</v>
      </c>
    </row>
    <row r="50" spans="1:14" ht="33" customHeight="1">
      <c r="A50" s="404" t="s">
        <v>32</v>
      </c>
      <c r="B50" s="399">
        <f>Zbiorczo!B51</f>
        <v>232463.75</v>
      </c>
      <c r="C50" s="399">
        <f>Zbiorczo!C51</f>
        <v>547815.13</v>
      </c>
      <c r="D50" s="399">
        <f>Zbiorczo!D51</f>
        <v>1553370.8</v>
      </c>
      <c r="E50" s="399">
        <f>Zbiorczo!E51</f>
        <v>1723677.48</v>
      </c>
      <c r="F50" s="402"/>
      <c r="G50" s="402"/>
      <c r="H50" s="402">
        <v>673815.31</v>
      </c>
      <c r="I50" s="402">
        <f>B50+C50+D50+E50</f>
        <v>4057327.16</v>
      </c>
      <c r="J50" s="53">
        <f>'ZSO Kowary'!B52+'ZST i L Piechowice'!B52+'MOW Szkl.Por'!B52+'ZSS Miłków'!B52+'DWDz Szkl.Por'!B36+'ZSO iMS Szklarska Por.'!B36+'PPPP Kowary'!B36+'PPP Szkl.Por.'!B36+'Dom Dziecka Sz.Por.'!B36</f>
        <v>132821.99</v>
      </c>
      <c r="K50" s="53">
        <f>'ZSO Kowary'!C52+'ZST i L Piechowice'!C52+'MOW Szkl.Por'!C52+'ZSS Miłków'!C52+'DWDz Szkl.Por'!C36+'ZSO iMS Szklarska Por.'!C36+'PPPP Kowary'!C36+'PPP Szkl.Por.'!C36+'Dom Dziecka Sz.Por.'!C36</f>
        <v>206615.38999999996</v>
      </c>
      <c r="L50" s="53">
        <f>'ZSO Kowary'!D52+'ZST i L Piechowice'!D52+'MOW Szkl.Por'!D52+'ZSS Miłków'!D52+'DWDz Szkl.Por'!D36+'ZSO iMS Szklarska Por.'!D36+'PPPP Kowary'!D36+'PPP Szkl.Por.'!D36+'Dom Dziecka Sz.Por.'!D36</f>
        <v>754180.07000000007</v>
      </c>
      <c r="M50" s="53">
        <f>'ZSO Kowary'!E52+'ZST i L Piechowice'!E52+'MOW Szkl.Por'!E52+'ZSS Miłków'!E52+'DWDz Szkl.Por'!E36+'ZSO iMS Szklarska Por.'!E36+'PPPP Kowary'!E36+'PPP Szkl.Por.'!E36+'Dom Dziecka Sz.Por.'!E36</f>
        <v>1197134.4499999997</v>
      </c>
    </row>
    <row r="51" spans="1:14" ht="39" customHeight="1">
      <c r="A51" s="404" t="s">
        <v>70</v>
      </c>
      <c r="B51" s="399">
        <f>Zbiorczo!B52</f>
        <v>83688.83</v>
      </c>
      <c r="C51" s="399">
        <f>Zbiorczo!C52</f>
        <v>346777.34</v>
      </c>
      <c r="D51" s="399">
        <f>Zbiorczo!D52</f>
        <v>1191618.2699999998</v>
      </c>
      <c r="E51" s="399">
        <f>Zbiorczo!E52</f>
        <v>1223558.2000000002</v>
      </c>
      <c r="F51" s="402"/>
      <c r="G51" s="402"/>
      <c r="H51" s="402">
        <v>274663.73</v>
      </c>
      <c r="I51" s="403">
        <f>B51+C51+D51+E51</f>
        <v>2845642.64</v>
      </c>
      <c r="J51" s="53">
        <f>'ZSO Kowary'!B53+'ZST i L Piechowice'!B53+'MOW Szkl.Por'!B53+'ZSS Miłków'!B53+'DWDz Szkl.Por'!B37+'ZSO iMS Szklarska Por.'!B37+'PPPP Kowary'!B37+'PPP Szkl.Por.'!B37+'Dom Dziecka Sz.Por.'!B37</f>
        <v>37647.97</v>
      </c>
      <c r="K51" s="53">
        <f>'ZSO Kowary'!C53+'ZST i L Piechowice'!C53+'MOW Szkl.Por'!C53+'ZSS Miłków'!C53+'DWDz Szkl.Por'!C37+'ZSO iMS Szklarska Por.'!C37+'PPPP Kowary'!C37+'PPP Szkl.Por.'!C37+'Dom Dziecka Sz.Por.'!C37</f>
        <v>82063.41</v>
      </c>
      <c r="L51" s="53">
        <f>'ZSO Kowary'!D53+'ZST i L Piechowice'!D53+'MOW Szkl.Por'!D53+'ZSS Miłków'!D53+'DWDz Szkl.Por'!D37+'ZSO iMS Szklarska Por.'!D37+'PPPP Kowary'!D37+'PPP Szkl.Por.'!D37+'Dom Dziecka Sz.Por.'!D37</f>
        <v>462551.42</v>
      </c>
      <c r="M51" s="53">
        <f>'ZSO Kowary'!E53+'ZST i L Piechowice'!E53+'MOW Szkl.Por'!E53+'ZSS Miłków'!E53+'DWDz Szkl.Por'!E37+'ZSO iMS Szklarska Por.'!E37+'PPPP Kowary'!E37+'PPP Szkl.Por.'!E37+'Dom Dziecka Sz.Por.'!E37</f>
        <v>880965.94000000006</v>
      </c>
    </row>
    <row r="52" spans="1:14" hidden="1">
      <c r="A52" s="240" t="s">
        <v>34</v>
      </c>
      <c r="B52" s="241"/>
      <c r="C52" s="242"/>
      <c r="D52" s="242"/>
      <c r="E52" s="243"/>
      <c r="F52" s="236"/>
      <c r="G52" s="236"/>
      <c r="H52" s="236">
        <v>108430.89</v>
      </c>
      <c r="I52" s="252"/>
    </row>
    <row r="53" spans="1:14" hidden="1">
      <c r="A53" s="244" t="s">
        <v>35</v>
      </c>
      <c r="B53" s="245">
        <f>Zbiorczo!B54</f>
        <v>16560.669999999998</v>
      </c>
      <c r="C53" s="245">
        <f>Zbiorczo!C54</f>
        <v>59514.02</v>
      </c>
      <c r="D53" s="245">
        <f>Zbiorczo!D54</f>
        <v>251736.36</v>
      </c>
      <c r="E53" s="245">
        <f>Zbiorczo!E54</f>
        <v>327796.13000000006</v>
      </c>
      <c r="F53" s="236"/>
      <c r="G53" s="236"/>
      <c r="H53" s="236">
        <v>109019.21</v>
      </c>
      <c r="I53" s="253">
        <f t="shared" ref="I53:I74" si="2">B53+C53+D53+E53</f>
        <v>655607.18000000005</v>
      </c>
    </row>
    <row r="54" spans="1:14" ht="25.5" hidden="1">
      <c r="A54" s="244" t="s">
        <v>36</v>
      </c>
      <c r="B54" s="245">
        <f>Zbiorczo!B55</f>
        <v>0</v>
      </c>
      <c r="C54" s="245">
        <f>Zbiorczo!C55</f>
        <v>0</v>
      </c>
      <c r="D54" s="245">
        <f>Zbiorczo!D55</f>
        <v>44416.67</v>
      </c>
      <c r="E54" s="245">
        <f>Zbiorczo!E55</f>
        <v>103853.41</v>
      </c>
      <c r="F54" s="236"/>
      <c r="G54" s="236"/>
      <c r="H54" s="236">
        <v>205811.9</v>
      </c>
      <c r="I54" s="253">
        <f t="shared" si="2"/>
        <v>148270.08000000002</v>
      </c>
    </row>
    <row r="55" spans="1:14" hidden="1">
      <c r="A55" s="244" t="s">
        <v>37</v>
      </c>
      <c r="B55" s="245">
        <f>Zbiorczo!B56</f>
        <v>0</v>
      </c>
      <c r="C55" s="245">
        <f>Zbiorczo!C56</f>
        <v>0</v>
      </c>
      <c r="D55" s="245">
        <f>Zbiorczo!D56</f>
        <v>5045.58</v>
      </c>
      <c r="E55" s="245">
        <f>Zbiorczo!E56</f>
        <v>2710.16</v>
      </c>
      <c r="F55" s="236"/>
      <c r="G55" s="236"/>
      <c r="H55" s="236">
        <v>75200.44</v>
      </c>
      <c r="I55" s="253">
        <f t="shared" si="2"/>
        <v>7755.74</v>
      </c>
    </row>
    <row r="56" spans="1:14" hidden="1">
      <c r="A56" s="244" t="s">
        <v>38</v>
      </c>
      <c r="B56" s="245">
        <f>Zbiorczo!B57</f>
        <v>1254</v>
      </c>
      <c r="C56" s="245">
        <f>Zbiorczo!C57</f>
        <v>7454.01</v>
      </c>
      <c r="D56" s="245">
        <f>Zbiorczo!D57</f>
        <v>15118.199999999999</v>
      </c>
      <c r="E56" s="245">
        <f>Zbiorczo!E57</f>
        <v>16146.529999999999</v>
      </c>
      <c r="F56" s="236"/>
      <c r="G56" s="236"/>
      <c r="H56" s="246">
        <f>SUM(H48:H55)</f>
        <v>2621171.38</v>
      </c>
      <c r="I56" s="253">
        <f t="shared" si="2"/>
        <v>39972.74</v>
      </c>
    </row>
    <row r="57" spans="1:14" ht="25.5" hidden="1">
      <c r="A57" s="244" t="s">
        <v>39</v>
      </c>
      <c r="B57" s="245">
        <f>Zbiorczo!B58</f>
        <v>0</v>
      </c>
      <c r="C57" s="245">
        <f>Zbiorczo!C58</f>
        <v>0</v>
      </c>
      <c r="D57" s="245">
        <f>Zbiorczo!D58</f>
        <v>0</v>
      </c>
      <c r="E57" s="245">
        <f>Zbiorczo!E58</f>
        <v>0</v>
      </c>
      <c r="F57" s="236"/>
      <c r="G57" s="236"/>
      <c r="H57" s="236"/>
      <c r="I57" s="253">
        <f t="shared" si="2"/>
        <v>0</v>
      </c>
    </row>
    <row r="58" spans="1:14" hidden="1">
      <c r="A58" s="244" t="s">
        <v>40</v>
      </c>
      <c r="B58" s="245">
        <f>Zbiorczo!B59</f>
        <v>0</v>
      </c>
      <c r="C58" s="245">
        <f>Zbiorczo!C59</f>
        <v>0</v>
      </c>
      <c r="D58" s="245">
        <f>Zbiorczo!D59</f>
        <v>0</v>
      </c>
      <c r="E58" s="245">
        <f>Zbiorczo!E59</f>
        <v>892.47</v>
      </c>
      <c r="F58" s="236"/>
      <c r="G58" s="236"/>
      <c r="H58" s="236"/>
      <c r="I58" s="253">
        <f t="shared" si="2"/>
        <v>892.47</v>
      </c>
    </row>
    <row r="59" spans="1:14" hidden="1">
      <c r="A59" s="244" t="s">
        <v>41</v>
      </c>
      <c r="B59" s="245">
        <f>Zbiorczo!B60</f>
        <v>17899.599999999999</v>
      </c>
      <c r="C59" s="245">
        <f>Zbiorczo!C60</f>
        <v>47940.29</v>
      </c>
      <c r="D59" s="245">
        <f>Zbiorczo!D60</f>
        <v>112269.61</v>
      </c>
      <c r="E59" s="245">
        <f>Zbiorczo!E60</f>
        <v>46371.759999999995</v>
      </c>
      <c r="F59" s="236"/>
      <c r="G59" s="236"/>
      <c r="H59" s="236"/>
      <c r="I59" s="253">
        <f t="shared" si="2"/>
        <v>224481.26</v>
      </c>
    </row>
    <row r="60" spans="1:14" hidden="1">
      <c r="A60" s="244" t="s">
        <v>42</v>
      </c>
      <c r="B60" s="245">
        <f>Zbiorczo!B61</f>
        <v>520</v>
      </c>
      <c r="C60" s="245">
        <f>Zbiorczo!C61</f>
        <v>1560</v>
      </c>
      <c r="D60" s="245">
        <f>Zbiorczo!D61</f>
        <v>8060</v>
      </c>
      <c r="E60" s="245">
        <f>Zbiorczo!E61</f>
        <v>7336</v>
      </c>
      <c r="F60" s="236"/>
      <c r="G60" s="236"/>
      <c r="H60" s="236"/>
      <c r="I60" s="253">
        <f t="shared" si="2"/>
        <v>17476</v>
      </c>
    </row>
    <row r="61" spans="1:14" ht="25.5" hidden="1">
      <c r="A61" s="244" t="s">
        <v>43</v>
      </c>
      <c r="B61" s="245">
        <f>Zbiorczo!B62</f>
        <v>4311.68</v>
      </c>
      <c r="C61" s="245">
        <f>Zbiorczo!C62</f>
        <v>6630.18</v>
      </c>
      <c r="D61" s="245">
        <f>Zbiorczo!D62</f>
        <v>17815.849999999999</v>
      </c>
      <c r="E61" s="245">
        <f>Zbiorczo!E62</f>
        <v>6591.6900000000005</v>
      </c>
      <c r="F61" s="236"/>
      <c r="G61" s="236"/>
      <c r="H61" s="236"/>
      <c r="I61" s="253">
        <f t="shared" si="2"/>
        <v>35349.4</v>
      </c>
    </row>
    <row r="62" spans="1:14" hidden="1">
      <c r="A62" s="244" t="s">
        <v>44</v>
      </c>
      <c r="B62" s="245">
        <f>Zbiorczo!B63</f>
        <v>3914.66</v>
      </c>
      <c r="C62" s="245">
        <f>Zbiorczo!C63</f>
        <v>7150.65</v>
      </c>
      <c r="D62" s="245">
        <f>Zbiorczo!D63</f>
        <v>29810.67</v>
      </c>
      <c r="E62" s="245">
        <f>Zbiorczo!E63</f>
        <v>85481.31</v>
      </c>
      <c r="F62" s="236"/>
      <c r="G62" s="236"/>
      <c r="H62" s="236"/>
      <c r="I62" s="253">
        <f t="shared" si="2"/>
        <v>126357.29</v>
      </c>
    </row>
    <row r="63" spans="1:14" hidden="1">
      <c r="A63" s="244" t="s">
        <v>45</v>
      </c>
      <c r="B63" s="245">
        <f>Zbiorczo!B64</f>
        <v>0</v>
      </c>
      <c r="C63" s="245">
        <f>Zbiorczo!C64</f>
        <v>0</v>
      </c>
      <c r="D63" s="245">
        <f>Zbiorczo!D64</f>
        <v>0</v>
      </c>
      <c r="E63" s="245">
        <f>Zbiorczo!E64</f>
        <v>0</v>
      </c>
      <c r="F63" s="236"/>
      <c r="G63" s="236"/>
      <c r="H63" s="236"/>
      <c r="I63" s="253">
        <f t="shared" si="2"/>
        <v>0</v>
      </c>
    </row>
    <row r="64" spans="1:14" ht="25.5" hidden="1">
      <c r="A64" s="244" t="s">
        <v>46</v>
      </c>
      <c r="B64" s="245">
        <f>Zbiorczo!B65</f>
        <v>0</v>
      </c>
      <c r="C64" s="245">
        <f>Zbiorczo!C65</f>
        <v>0</v>
      </c>
      <c r="D64" s="245">
        <f>Zbiorczo!D65</f>
        <v>0</v>
      </c>
      <c r="E64" s="245">
        <f>Zbiorczo!E65</f>
        <v>0</v>
      </c>
      <c r="F64" s="236"/>
      <c r="G64" s="236"/>
      <c r="H64" s="236"/>
      <c r="I64" s="253">
        <f t="shared" si="2"/>
        <v>0</v>
      </c>
    </row>
    <row r="65" spans="1:9" ht="25.5" hidden="1">
      <c r="A65" s="244" t="s">
        <v>47</v>
      </c>
      <c r="B65" s="245">
        <f>Zbiorczo!B66</f>
        <v>2036.17</v>
      </c>
      <c r="C65" s="245">
        <f>Zbiorczo!C66</f>
        <v>14333.07</v>
      </c>
      <c r="D65" s="245">
        <f>Zbiorczo!D66</f>
        <v>42083.919999999991</v>
      </c>
      <c r="E65" s="245">
        <f>Zbiorczo!E66</f>
        <v>29372.180000000004</v>
      </c>
      <c r="F65" s="236"/>
      <c r="G65" s="236"/>
      <c r="H65" s="236"/>
      <c r="I65" s="253">
        <f t="shared" si="2"/>
        <v>87825.34</v>
      </c>
    </row>
    <row r="66" spans="1:9" hidden="1">
      <c r="A66" s="244" t="s">
        <v>48</v>
      </c>
      <c r="B66" s="245">
        <f>Zbiorczo!B67</f>
        <v>0</v>
      </c>
      <c r="C66" s="245">
        <f>Zbiorczo!C67</f>
        <v>0</v>
      </c>
      <c r="D66" s="245">
        <f>Zbiorczo!D67</f>
        <v>0</v>
      </c>
      <c r="E66" s="245">
        <f>Zbiorczo!E67</f>
        <v>0</v>
      </c>
      <c r="F66" s="236"/>
      <c r="G66" s="236"/>
      <c r="H66" s="236"/>
      <c r="I66" s="253">
        <f t="shared" si="2"/>
        <v>0</v>
      </c>
    </row>
    <row r="67" spans="1:9" hidden="1">
      <c r="A67" s="244" t="s">
        <v>49</v>
      </c>
      <c r="B67" s="245">
        <f>Zbiorczo!B68</f>
        <v>0</v>
      </c>
      <c r="C67" s="245">
        <f>Zbiorczo!C68</f>
        <v>2999.01</v>
      </c>
      <c r="D67" s="245">
        <f>Zbiorczo!D68</f>
        <v>13962.73</v>
      </c>
      <c r="E67" s="245">
        <f>Zbiorczo!E68</f>
        <v>41636.86</v>
      </c>
      <c r="F67" s="236"/>
      <c r="G67" s="236"/>
      <c r="H67" s="236"/>
      <c r="I67" s="253">
        <f t="shared" si="2"/>
        <v>58598.6</v>
      </c>
    </row>
    <row r="68" spans="1:9" ht="25.5" hidden="1">
      <c r="A68" s="244" t="s">
        <v>50</v>
      </c>
      <c r="B68" s="245">
        <f>Zbiorczo!B69</f>
        <v>0</v>
      </c>
      <c r="C68" s="245">
        <f>Zbiorczo!C69</f>
        <v>6592</v>
      </c>
      <c r="D68" s="245">
        <f>Zbiorczo!D69</f>
        <v>24883</v>
      </c>
      <c r="E68" s="245">
        <f>Zbiorczo!E69</f>
        <v>21590</v>
      </c>
      <c r="F68" s="236"/>
      <c r="G68" s="236"/>
      <c r="H68" s="236"/>
      <c r="I68" s="253">
        <f t="shared" si="2"/>
        <v>53065</v>
      </c>
    </row>
    <row r="69" spans="1:9" hidden="1">
      <c r="A69" s="244" t="s">
        <v>51</v>
      </c>
      <c r="B69" s="245">
        <f>Zbiorczo!B70</f>
        <v>0</v>
      </c>
      <c r="C69" s="245">
        <f>Zbiorczo!C70</f>
        <v>0</v>
      </c>
      <c r="D69" s="245">
        <f>Zbiorczo!D70</f>
        <v>0</v>
      </c>
      <c r="E69" s="245">
        <f>Zbiorczo!E70</f>
        <v>0</v>
      </c>
      <c r="F69" s="236"/>
      <c r="G69" s="236"/>
      <c r="H69" s="236"/>
      <c r="I69" s="253">
        <f t="shared" si="2"/>
        <v>0</v>
      </c>
    </row>
    <row r="70" spans="1:9" ht="25.5" hidden="1">
      <c r="A70" s="244" t="s">
        <v>52</v>
      </c>
      <c r="B70" s="245">
        <f>Zbiorczo!B71</f>
        <v>0</v>
      </c>
      <c r="C70" s="245">
        <f>Zbiorczo!C71</f>
        <v>0</v>
      </c>
      <c r="D70" s="245">
        <f>Zbiorczo!D71</f>
        <v>61327.86</v>
      </c>
      <c r="E70" s="245">
        <f>Zbiorczo!E71</f>
        <v>0</v>
      </c>
      <c r="F70" s="236"/>
      <c r="G70" s="236"/>
      <c r="H70" s="236"/>
      <c r="I70" s="253">
        <f t="shared" si="2"/>
        <v>61327.86</v>
      </c>
    </row>
    <row r="71" spans="1:9" ht="38.25" hidden="1">
      <c r="A71" s="244" t="s">
        <v>53</v>
      </c>
      <c r="B71" s="245">
        <f>Zbiorczo!B72</f>
        <v>0</v>
      </c>
      <c r="C71" s="245">
        <f>Zbiorczo!C72</f>
        <v>0</v>
      </c>
      <c r="D71" s="245">
        <f>Zbiorczo!D72</f>
        <v>46188</v>
      </c>
      <c r="E71" s="245">
        <f>Zbiorczo!E72</f>
        <v>13481.3</v>
      </c>
      <c r="F71" s="236"/>
      <c r="G71" s="236"/>
      <c r="H71" s="236"/>
      <c r="I71" s="253">
        <f t="shared" si="2"/>
        <v>59669.3</v>
      </c>
    </row>
    <row r="72" spans="1:9" ht="38.25" hidden="1">
      <c r="A72" s="244" t="s">
        <v>54</v>
      </c>
      <c r="B72" s="245">
        <f>Zbiorczo!B73</f>
        <v>2375.41</v>
      </c>
      <c r="C72" s="245">
        <f>Zbiorczo!C73</f>
        <v>28641.48</v>
      </c>
      <c r="D72" s="245">
        <f>Zbiorczo!D73</f>
        <v>26586.9</v>
      </c>
      <c r="E72" s="245">
        <f>Zbiorczo!E73</f>
        <v>5609.3</v>
      </c>
      <c r="F72" s="236"/>
      <c r="G72" s="236"/>
      <c r="H72" s="236"/>
      <c r="I72" s="253">
        <f t="shared" si="2"/>
        <v>63213.090000000004</v>
      </c>
    </row>
    <row r="73" spans="1:9" ht="12.75" hidden="1" customHeight="1">
      <c r="A73" s="244" t="s">
        <v>55</v>
      </c>
      <c r="B73" s="245">
        <f>Zbiorczo!B74</f>
        <v>21164.400000000001</v>
      </c>
      <c r="C73" s="245">
        <f>Zbiorczo!C74</f>
        <v>100200.51000000001</v>
      </c>
      <c r="D73" s="245">
        <f>Zbiorczo!D74</f>
        <v>283241.8</v>
      </c>
      <c r="E73" s="245">
        <f>Zbiorczo!E74</f>
        <v>302393.57</v>
      </c>
      <c r="F73" s="236"/>
      <c r="G73" s="236"/>
      <c r="H73" s="236"/>
      <c r="I73" s="253">
        <f t="shared" si="2"/>
        <v>707000.28</v>
      </c>
    </row>
    <row r="74" spans="1:9" ht="12.75" hidden="1" customHeight="1" thickBot="1">
      <c r="A74" s="247" t="s">
        <v>56</v>
      </c>
      <c r="B74" s="245">
        <f>Zbiorczo!B75</f>
        <v>13652.24</v>
      </c>
      <c r="C74" s="245">
        <f>Zbiorczo!C75</f>
        <v>63762.12</v>
      </c>
      <c r="D74" s="245">
        <f>Zbiorczo!D75</f>
        <v>209071.11999999997</v>
      </c>
      <c r="E74" s="245">
        <f>Zbiorczo!E75</f>
        <v>212295.52999999997</v>
      </c>
      <c r="F74" s="236"/>
      <c r="G74" s="236"/>
      <c r="H74" s="236"/>
      <c r="I74" s="253">
        <f t="shared" si="2"/>
        <v>498781.00999999995</v>
      </c>
    </row>
    <row r="75" spans="1:9" ht="12.75" hidden="1" customHeight="1">
      <c r="A75" s="411" t="s">
        <v>145</v>
      </c>
      <c r="B75" s="411"/>
      <c r="D75" s="221" t="s">
        <v>71</v>
      </c>
      <c r="E75" s="236">
        <f>B49+C49+D49+E49</f>
        <v>6902969.8000000007</v>
      </c>
    </row>
    <row r="76" spans="1:9" ht="39.75" hidden="1" customHeight="1">
      <c r="A76" s="411"/>
      <c r="B76" s="411"/>
    </row>
    <row r="77" spans="1:9" ht="26.25" hidden="1" customHeight="1">
      <c r="A77" s="248" t="s">
        <v>146</v>
      </c>
      <c r="D77" s="249" t="s">
        <v>72</v>
      </c>
    </row>
    <row r="78" spans="1:9" ht="30" hidden="1" customHeight="1">
      <c r="A78" s="250" t="s">
        <v>59</v>
      </c>
      <c r="D78" s="226" t="s">
        <v>60</v>
      </c>
    </row>
    <row r="79" spans="1:9" hidden="1"/>
    <row r="80" spans="1:9" hidden="1"/>
    <row r="65535" hidden="1"/>
  </sheetData>
  <sheetProtection selectLockedCells="1" selectUnlockedCells="1"/>
  <mergeCells count="14">
    <mergeCell ref="A7:I7"/>
    <mergeCell ref="E12:I12"/>
    <mergeCell ref="I14:I16"/>
    <mergeCell ref="B15:E15"/>
    <mergeCell ref="A75:B76"/>
    <mergeCell ref="I29:I31"/>
    <mergeCell ref="A9:E9"/>
    <mergeCell ref="B10:E10"/>
    <mergeCell ref="A13:E13"/>
    <mergeCell ref="A14:A16"/>
    <mergeCell ref="B14:E14"/>
    <mergeCell ref="A47:A48"/>
    <mergeCell ref="B47:E47"/>
    <mergeCell ref="A44:I45"/>
  </mergeCells>
  <phoneticPr fontId="13" type="noConversion"/>
  <dataValidations count="1">
    <dataValidation type="whole" operator="greaterThan" allowBlank="1" showErrorMessage="1" errorTitle="błąd danych" error="należy wpisać dane liczbowe" sqref="E12">
      <formula1>2008</formula1>
      <formula2>0</formula2>
    </dataValidation>
  </dataValidations>
  <pageMargins left="0.70866141732283472" right="0.70866141732283472" top="0.74803149606299213" bottom="0.74803149606299213" header="0.51181102362204722" footer="0.51181102362204722"/>
  <pageSetup paperSize="9" scale="97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64"/>
  <sheetViews>
    <sheetView topLeftCell="A55" zoomScale="110" zoomScaleNormal="110" workbookViewId="0">
      <selection activeCell="B28" sqref="B28"/>
    </sheetView>
  </sheetViews>
  <sheetFormatPr defaultColWidth="8.7109375" defaultRowHeight="12.75"/>
  <cols>
    <col min="1" max="1" width="30" customWidth="1"/>
    <col min="2" max="5" width="14.5703125" customWidth="1"/>
    <col min="7" max="7" width="10.140625" customWidth="1"/>
    <col min="8" max="8" width="15.42578125" customWidth="1"/>
    <col min="9" max="9" width="10.140625" customWidth="1"/>
  </cols>
  <sheetData>
    <row r="1" spans="1:6" ht="18">
      <c r="A1" s="1" t="s">
        <v>0</v>
      </c>
      <c r="E1" s="2"/>
    </row>
    <row r="2" spans="1:6" ht="18">
      <c r="A2" s="3"/>
      <c r="E2" s="2"/>
    </row>
    <row r="3" spans="1:6" ht="46.5" customHeight="1">
      <c r="A3" s="420" t="s">
        <v>1</v>
      </c>
      <c r="B3" s="420"/>
      <c r="C3" s="420"/>
      <c r="D3" s="420"/>
      <c r="E3" s="420"/>
    </row>
    <row r="4" spans="1:6">
      <c r="A4" s="4" t="s">
        <v>2</v>
      </c>
      <c r="B4" s="5"/>
      <c r="C4" s="5"/>
      <c r="D4" s="5"/>
      <c r="E4" s="6"/>
    </row>
    <row r="5" spans="1:6" ht="31.5" customHeight="1">
      <c r="A5" s="421" t="s">
        <v>88</v>
      </c>
      <c r="B5" s="421"/>
      <c r="C5" s="421"/>
      <c r="D5" s="421"/>
      <c r="E5" s="421"/>
    </row>
    <row r="6" spans="1:6" ht="20.25" customHeight="1">
      <c r="A6" s="7" t="s">
        <v>3</v>
      </c>
      <c r="B6" s="422"/>
      <c r="C6" s="422"/>
      <c r="D6" s="422"/>
      <c r="E6" s="422"/>
    </row>
    <row r="7" spans="1:6" ht="15">
      <c r="A7" s="8"/>
      <c r="B7" s="9"/>
      <c r="C7" s="9"/>
      <c r="D7" s="9"/>
      <c r="E7" s="9"/>
    </row>
    <row r="8" spans="1:6" ht="14.25" customHeight="1">
      <c r="A8" s="10" t="s">
        <v>4</v>
      </c>
      <c r="B8" s="5"/>
      <c r="C8" s="5"/>
      <c r="D8" s="11" t="s">
        <v>5</v>
      </c>
      <c r="E8" s="12">
        <v>2014</v>
      </c>
    </row>
    <row r="9" spans="1:6" ht="81" customHeight="1">
      <c r="A9" s="436" t="s">
        <v>6</v>
      </c>
      <c r="B9" s="436"/>
      <c r="C9" s="436"/>
      <c r="D9" s="436"/>
      <c r="E9" s="436"/>
    </row>
    <row r="10" spans="1:6">
      <c r="A10" s="437" t="s">
        <v>7</v>
      </c>
      <c r="B10" s="433" t="s">
        <v>8</v>
      </c>
      <c r="C10" s="433"/>
      <c r="D10" s="433"/>
      <c r="E10" s="433"/>
    </row>
    <row r="11" spans="1:6">
      <c r="A11" s="437"/>
      <c r="B11" s="438" t="s">
        <v>9</v>
      </c>
      <c r="C11" s="438"/>
      <c r="D11" s="438"/>
      <c r="E11" s="438"/>
    </row>
    <row r="12" spans="1:6" ht="33.75" customHeight="1">
      <c r="A12" s="437"/>
      <c r="B12" s="13" t="s">
        <v>10</v>
      </c>
      <c r="C12" s="14" t="s">
        <v>11</v>
      </c>
      <c r="D12" s="14" t="s">
        <v>12</v>
      </c>
      <c r="E12" s="15" t="s">
        <v>13</v>
      </c>
    </row>
    <row r="13" spans="1:6">
      <c r="A13" s="16" t="s">
        <v>14</v>
      </c>
      <c r="B13" s="71"/>
      <c r="C13" s="18"/>
      <c r="D13" s="18"/>
      <c r="E13" s="83"/>
      <c r="F13" s="20">
        <f t="shared" ref="F13:F24" si="0">COUNT(B13:E13)</f>
        <v>0</v>
      </c>
    </row>
    <row r="14" spans="1:6">
      <c r="A14" s="21" t="s">
        <v>15</v>
      </c>
      <c r="B14" s="71"/>
      <c r="C14" s="72"/>
      <c r="D14" s="23"/>
      <c r="E14" s="83"/>
      <c r="F14" s="20">
        <f t="shared" si="0"/>
        <v>0</v>
      </c>
    </row>
    <row r="15" spans="1:6">
      <c r="A15" s="21" t="s">
        <v>16</v>
      </c>
      <c r="B15" s="71"/>
      <c r="C15" s="72"/>
      <c r="D15" s="23"/>
      <c r="E15" s="83"/>
      <c r="F15" s="20">
        <f t="shared" si="0"/>
        <v>0</v>
      </c>
    </row>
    <row r="16" spans="1:6">
      <c r="A16" s="21" t="s">
        <v>17</v>
      </c>
      <c r="B16" s="71"/>
      <c r="C16" s="72"/>
      <c r="D16" s="23"/>
      <c r="E16" s="83"/>
      <c r="F16" s="20">
        <f t="shared" si="0"/>
        <v>0</v>
      </c>
    </row>
    <row r="17" spans="1:6">
      <c r="A17" s="21" t="s">
        <v>18</v>
      </c>
      <c r="B17" s="71"/>
      <c r="C17" s="72"/>
      <c r="D17" s="23"/>
      <c r="E17" s="83"/>
      <c r="F17" s="20">
        <f t="shared" si="0"/>
        <v>0</v>
      </c>
    </row>
    <row r="18" spans="1:6">
      <c r="A18" s="21" t="s">
        <v>19</v>
      </c>
      <c r="B18" s="71"/>
      <c r="C18" s="72"/>
      <c r="D18" s="23"/>
      <c r="E18" s="83"/>
      <c r="F18" s="20">
        <f t="shared" si="0"/>
        <v>0</v>
      </c>
    </row>
    <row r="19" spans="1:6">
      <c r="A19" s="21" t="s">
        <v>20</v>
      </c>
      <c r="B19" s="71"/>
      <c r="C19" s="72"/>
      <c r="D19" s="23"/>
      <c r="E19" s="83"/>
      <c r="F19" s="20">
        <f t="shared" si="0"/>
        <v>0</v>
      </c>
    </row>
    <row r="20" spans="1:6">
      <c r="A20" s="21" t="s">
        <v>21</v>
      </c>
      <c r="B20" s="71"/>
      <c r="C20" s="72"/>
      <c r="D20" s="23"/>
      <c r="E20" s="83"/>
      <c r="F20" s="20">
        <f t="shared" si="0"/>
        <v>0</v>
      </c>
    </row>
    <row r="21" spans="1:6">
      <c r="A21" s="21" t="s">
        <v>22</v>
      </c>
      <c r="B21" s="71"/>
      <c r="C21" s="72"/>
      <c r="D21" s="23"/>
      <c r="E21" s="83"/>
      <c r="F21" s="20">
        <f t="shared" si="0"/>
        <v>0</v>
      </c>
    </row>
    <row r="22" spans="1:6">
      <c r="A22" s="21" t="s">
        <v>23</v>
      </c>
      <c r="B22" s="71"/>
      <c r="C22" s="72"/>
      <c r="D22" s="23"/>
      <c r="E22" s="83"/>
      <c r="F22" s="20">
        <f t="shared" si="0"/>
        <v>0</v>
      </c>
    </row>
    <row r="23" spans="1:6">
      <c r="A23" s="21" t="s">
        <v>24</v>
      </c>
      <c r="B23" s="71"/>
      <c r="C23" s="72"/>
      <c r="D23" s="23"/>
      <c r="E23" s="83"/>
      <c r="F23" s="20">
        <f t="shared" si="0"/>
        <v>0</v>
      </c>
    </row>
    <row r="24" spans="1:6">
      <c r="A24" s="25" t="s">
        <v>25</v>
      </c>
      <c r="B24" s="17"/>
      <c r="C24" s="18"/>
      <c r="D24" s="23"/>
      <c r="E24" s="19"/>
      <c r="F24" s="20">
        <f t="shared" si="0"/>
        <v>0</v>
      </c>
    </row>
    <row r="25" spans="1:6">
      <c r="A25" s="29"/>
      <c r="B25" s="30"/>
      <c r="C25" s="30"/>
      <c r="D25" s="30"/>
      <c r="E25" s="30"/>
      <c r="F25" s="20"/>
    </row>
    <row r="26" spans="1:6" s="34" customFormat="1">
      <c r="A26" s="31" t="s">
        <v>26</v>
      </c>
      <c r="B26" s="32">
        <f>(B13+B14+B15+B16+B17+B18+B19+B20)/8</f>
        <v>0</v>
      </c>
      <c r="C26" s="33">
        <f>(C13+C14+C15+C16+C17+C18+C19+C20)/8</f>
        <v>0</v>
      </c>
      <c r="D26" s="33">
        <f>(D13+D14+D15+D16+D17+D18+D19+D20)/8</f>
        <v>0</v>
      </c>
      <c r="E26" s="33">
        <f>(E13+E14+E15+E16+E17+E18+E19+E20)/8</f>
        <v>0</v>
      </c>
      <c r="F26" s="20"/>
    </row>
    <row r="27" spans="1:6" s="34" customFormat="1">
      <c r="A27" s="35" t="s">
        <v>27</v>
      </c>
      <c r="B27" s="36">
        <f>(B21+B22+B23+B24)/4</f>
        <v>0</v>
      </c>
      <c r="C27" s="37">
        <f>(C21+C22+C23+C24)/4</f>
        <v>0</v>
      </c>
      <c r="D27" s="37">
        <f>(D21+D22+D23+D24)/4</f>
        <v>0</v>
      </c>
      <c r="E27" s="37">
        <f>(E21+E22+E23+E24)/4</f>
        <v>0</v>
      </c>
      <c r="F27" s="20"/>
    </row>
    <row r="28" spans="1:6">
      <c r="A28" s="38" t="s">
        <v>28</v>
      </c>
      <c r="B28" s="39">
        <f>(B13+B14+B15+B16+B17+B18+B19+B20+B21+B22+B23+B24)/12</f>
        <v>0</v>
      </c>
      <c r="C28" s="40">
        <f>(C13+C14+C15+C16+C17+C18+C19+C20+C21+C22+C23+C24)/12</f>
        <v>0</v>
      </c>
      <c r="D28" s="40">
        <f>(D13+D14+D15+D16+D17+D18+D19+D20+D21+D22+D23+D24)/12</f>
        <v>0</v>
      </c>
      <c r="E28" s="40">
        <f>(E13+E14+E15+E16+E17+E18+E19+E20+E21+E22+E23+E24)/12</f>
        <v>0</v>
      </c>
      <c r="F28" s="20"/>
    </row>
    <row r="29" spans="1:6">
      <c r="A29" s="41"/>
      <c r="D29" t="s">
        <v>67</v>
      </c>
      <c r="E29" s="53">
        <f>B28+C28+D28+E28</f>
        <v>0</v>
      </c>
    </row>
    <row r="30" spans="1:6" ht="12.95" customHeight="1">
      <c r="A30" s="431" t="s">
        <v>29</v>
      </c>
      <c r="B30" s="431"/>
      <c r="C30" s="431"/>
      <c r="D30" s="431"/>
      <c r="E30" s="431"/>
    </row>
    <row r="31" spans="1:6" ht="24" customHeight="1">
      <c r="A31" s="431"/>
      <c r="B31" s="431"/>
      <c r="C31" s="431"/>
      <c r="D31" s="431"/>
      <c r="E31" s="431"/>
    </row>
    <row r="32" spans="1:6">
      <c r="A32" s="42"/>
      <c r="B32" s="42"/>
      <c r="C32" s="42"/>
      <c r="D32" s="42"/>
      <c r="E32" s="42"/>
    </row>
    <row r="33" spans="1:9" ht="12.95" customHeight="1">
      <c r="A33" s="432" t="s">
        <v>30</v>
      </c>
      <c r="B33" s="433" t="s">
        <v>9</v>
      </c>
      <c r="C33" s="433"/>
      <c r="D33" s="433"/>
      <c r="E33" s="433"/>
    </row>
    <row r="34" spans="1:9" ht="24">
      <c r="A34" s="432"/>
      <c r="B34" s="43" t="s">
        <v>10</v>
      </c>
      <c r="C34" s="44" t="s">
        <v>11</v>
      </c>
      <c r="D34" s="44" t="s">
        <v>12</v>
      </c>
      <c r="E34" s="45" t="s">
        <v>13</v>
      </c>
    </row>
    <row r="35" spans="1:9" ht="26.25" customHeight="1">
      <c r="A35" s="46" t="s">
        <v>31</v>
      </c>
      <c r="B35" s="47">
        <f>B37+B36</f>
        <v>0</v>
      </c>
      <c r="C35" s="48">
        <v>0</v>
      </c>
      <c r="D35" s="48">
        <v>0</v>
      </c>
      <c r="E35" s="48">
        <f>E37+E36</f>
        <v>0</v>
      </c>
    </row>
    <row r="36" spans="1:9" ht="15" customHeight="1">
      <c r="A36" s="49" t="s">
        <v>32</v>
      </c>
      <c r="B36" s="50"/>
      <c r="C36" s="51"/>
      <c r="D36" s="51"/>
      <c r="E36" s="52"/>
      <c r="F36" s="53"/>
      <c r="G36" s="53"/>
      <c r="H36" s="53"/>
      <c r="I36" s="53"/>
    </row>
    <row r="37" spans="1:9" ht="47.25">
      <c r="A37" s="54" t="s">
        <v>33</v>
      </c>
      <c r="B37" s="55">
        <f>B39+B40+B41+B42+B43+B44+B45+B46+B47+B48+B49+B50+B51+B52+B53+B54+B55+B56+B57+B58+B59+B60</f>
        <v>0</v>
      </c>
      <c r="C37" s="56">
        <f>C39+C40+C41+C42+C43+C44+C45+C46+C47+C48+C49+C50+C51+C52+C53+C54+C55+C56+C57+C58+C59+C60</f>
        <v>0</v>
      </c>
      <c r="D37" s="56">
        <f>D39+D40+D41+D42+D43+D44+D45+D46+D47+D48+D49+D50+D51+D52+D53+D54+D55+D56+D57+D58+D59+D60</f>
        <v>0</v>
      </c>
      <c r="E37" s="56">
        <f>E39+E40+E41+E42+E43+E44+E45+E46+E47+E48+E49+E50+E51+E52+E53+E54+E55+E56+E57+E58+E59+E60</f>
        <v>0</v>
      </c>
      <c r="F37" s="53"/>
      <c r="G37" s="53"/>
      <c r="H37" s="53"/>
      <c r="I37" s="53"/>
    </row>
    <row r="38" spans="1:9">
      <c r="A38" s="57" t="s">
        <v>34</v>
      </c>
      <c r="B38" s="58"/>
      <c r="C38" s="59"/>
      <c r="D38" s="59"/>
      <c r="E38" s="60"/>
      <c r="F38" s="53"/>
      <c r="G38" s="53"/>
      <c r="H38" s="53"/>
      <c r="I38" s="53"/>
    </row>
    <row r="39" spans="1:9">
      <c r="A39" s="61" t="s">
        <v>35</v>
      </c>
      <c r="B39" s="62"/>
      <c r="C39" s="63"/>
      <c r="D39" s="63"/>
      <c r="E39" s="63"/>
      <c r="F39" s="53"/>
      <c r="G39" s="53"/>
      <c r="H39" s="53"/>
      <c r="I39" s="53"/>
    </row>
    <row r="40" spans="1:9" ht="25.5">
      <c r="A40" s="61" t="s">
        <v>36</v>
      </c>
      <c r="B40" s="62"/>
      <c r="C40" s="63"/>
      <c r="D40" s="63"/>
      <c r="E40" s="63"/>
      <c r="F40" s="53"/>
      <c r="G40" s="53"/>
      <c r="H40" s="53"/>
      <c r="I40" s="53"/>
    </row>
    <row r="41" spans="1:9">
      <c r="A41" s="61" t="s">
        <v>37</v>
      </c>
      <c r="B41" s="62"/>
      <c r="C41" s="63"/>
      <c r="D41" s="63"/>
      <c r="E41" s="63"/>
      <c r="F41" s="53"/>
      <c r="G41" s="53"/>
      <c r="H41" s="53"/>
      <c r="I41" s="53"/>
    </row>
    <row r="42" spans="1:9">
      <c r="A42" s="61" t="s">
        <v>38</v>
      </c>
      <c r="B42" s="62"/>
      <c r="C42" s="63"/>
      <c r="D42" s="63"/>
      <c r="E42" s="63"/>
      <c r="F42" s="53"/>
      <c r="G42" s="53"/>
      <c r="H42" s="53"/>
      <c r="I42" s="53"/>
    </row>
    <row r="43" spans="1:9" ht="25.5">
      <c r="A43" s="61" t="s">
        <v>39</v>
      </c>
      <c r="B43" s="62"/>
      <c r="C43" s="63"/>
      <c r="D43" s="63"/>
      <c r="E43" s="63"/>
      <c r="F43" s="53"/>
      <c r="G43" s="53"/>
      <c r="H43" s="53"/>
      <c r="I43" s="53"/>
    </row>
    <row r="44" spans="1:9">
      <c r="A44" s="61" t="s">
        <v>40</v>
      </c>
      <c r="B44" s="62"/>
      <c r="C44" s="63"/>
      <c r="D44" s="63"/>
      <c r="E44" s="63"/>
      <c r="F44" s="53"/>
      <c r="G44" s="53"/>
      <c r="H44" s="53"/>
      <c r="I44" s="53"/>
    </row>
    <row r="45" spans="1:9">
      <c r="A45" s="61" t="s">
        <v>41</v>
      </c>
      <c r="B45" s="62"/>
      <c r="C45" s="63"/>
      <c r="D45" s="63"/>
      <c r="E45" s="63"/>
      <c r="F45" s="53"/>
      <c r="G45" s="53"/>
      <c r="H45" s="53"/>
      <c r="I45" s="53"/>
    </row>
    <row r="46" spans="1:9">
      <c r="A46" s="61" t="s">
        <v>42</v>
      </c>
      <c r="B46" s="62"/>
      <c r="C46" s="63"/>
      <c r="D46" s="63"/>
      <c r="E46" s="63"/>
      <c r="F46" s="53"/>
      <c r="G46" s="53"/>
      <c r="H46" s="53"/>
      <c r="I46" s="53"/>
    </row>
    <row r="47" spans="1:9" ht="25.5">
      <c r="A47" s="61" t="s">
        <v>43</v>
      </c>
      <c r="B47" s="62"/>
      <c r="C47" s="63"/>
      <c r="D47" s="63"/>
      <c r="E47" s="63"/>
      <c r="F47" s="53"/>
      <c r="G47" s="53"/>
      <c r="H47" s="53"/>
      <c r="I47" s="53"/>
    </row>
    <row r="48" spans="1:9">
      <c r="A48" s="61" t="s">
        <v>44</v>
      </c>
      <c r="B48" s="62"/>
      <c r="C48" s="63"/>
      <c r="D48" s="63"/>
      <c r="E48" s="63"/>
      <c r="F48" s="53"/>
      <c r="G48" s="53"/>
      <c r="H48" s="53"/>
      <c r="I48" s="53"/>
    </row>
    <row r="49" spans="1:9">
      <c r="A49" s="61" t="s">
        <v>45</v>
      </c>
      <c r="B49" s="62"/>
      <c r="C49" s="63"/>
      <c r="D49" s="63"/>
      <c r="E49" s="63"/>
      <c r="F49" s="53"/>
      <c r="G49" s="53"/>
      <c r="H49" s="53"/>
      <c r="I49" s="53"/>
    </row>
    <row r="50" spans="1:9">
      <c r="A50" s="61" t="s">
        <v>46</v>
      </c>
      <c r="B50" s="62"/>
      <c r="C50" s="63"/>
      <c r="D50" s="63"/>
      <c r="E50" s="63"/>
      <c r="F50" s="53"/>
      <c r="G50" s="53"/>
      <c r="H50" s="53"/>
      <c r="I50" s="53"/>
    </row>
    <row r="51" spans="1:9" ht="25.5">
      <c r="A51" s="61" t="s">
        <v>47</v>
      </c>
      <c r="B51" s="62"/>
      <c r="C51" s="63"/>
      <c r="D51" s="63"/>
      <c r="E51" s="63"/>
      <c r="F51" s="53"/>
      <c r="G51" s="53"/>
      <c r="H51" s="53"/>
      <c r="I51" s="53"/>
    </row>
    <row r="52" spans="1:9">
      <c r="A52" s="61" t="s">
        <v>48</v>
      </c>
      <c r="B52" s="62"/>
      <c r="C52" s="63"/>
      <c r="D52" s="63"/>
      <c r="E52" s="63"/>
      <c r="F52" s="53"/>
      <c r="G52" s="53"/>
      <c r="H52" s="53"/>
      <c r="I52" s="53"/>
    </row>
    <row r="53" spans="1:9">
      <c r="A53" s="61" t="s">
        <v>49</v>
      </c>
      <c r="B53" s="62"/>
      <c r="C53" s="63"/>
      <c r="D53" s="63"/>
      <c r="E53" s="63"/>
      <c r="F53" s="53"/>
      <c r="G53" s="53"/>
      <c r="H53" s="53"/>
      <c r="I53" s="53"/>
    </row>
    <row r="54" spans="1:9" ht="25.5">
      <c r="A54" s="61" t="s">
        <v>50</v>
      </c>
      <c r="B54" s="62"/>
      <c r="C54" s="63"/>
      <c r="D54" s="63"/>
      <c r="E54" s="63"/>
      <c r="F54" s="53"/>
      <c r="G54" s="53"/>
      <c r="H54" s="53"/>
      <c r="I54" s="53"/>
    </row>
    <row r="55" spans="1:9">
      <c r="A55" s="61" t="s">
        <v>51</v>
      </c>
      <c r="B55" s="62"/>
      <c r="C55" s="63"/>
      <c r="D55" s="63"/>
      <c r="E55" s="63"/>
      <c r="F55" s="53"/>
      <c r="G55" s="53"/>
      <c r="H55" s="53"/>
      <c r="I55" s="53"/>
    </row>
    <row r="56" spans="1:9" ht="25.5">
      <c r="A56" s="61" t="s">
        <v>52</v>
      </c>
      <c r="B56" s="62"/>
      <c r="C56" s="63"/>
      <c r="D56" s="63"/>
      <c r="E56" s="63"/>
      <c r="F56" s="53"/>
      <c r="G56" s="53"/>
      <c r="H56" s="53"/>
      <c r="I56" s="53"/>
    </row>
    <row r="57" spans="1:9" ht="38.25">
      <c r="A57" s="61" t="s">
        <v>53</v>
      </c>
      <c r="B57" s="62"/>
      <c r="C57" s="63"/>
      <c r="D57" s="63"/>
      <c r="E57" s="63"/>
      <c r="F57" s="53"/>
      <c r="G57" s="53"/>
      <c r="H57" s="53"/>
      <c r="I57" s="53"/>
    </row>
    <row r="58" spans="1:9" ht="38.25">
      <c r="A58" s="61" t="s">
        <v>54</v>
      </c>
      <c r="B58" s="62"/>
      <c r="C58" s="63"/>
      <c r="D58" s="63"/>
      <c r="E58" s="63"/>
      <c r="F58" s="53"/>
      <c r="G58" s="53"/>
      <c r="H58" s="53"/>
      <c r="I58" s="53"/>
    </row>
    <row r="59" spans="1:9" ht="37.5" customHeight="1">
      <c r="A59" s="61" t="s">
        <v>55</v>
      </c>
      <c r="B59" s="62"/>
      <c r="C59" s="63"/>
      <c r="D59" s="63"/>
      <c r="E59" s="63"/>
      <c r="F59" s="53"/>
      <c r="G59" s="53"/>
      <c r="H59" s="53"/>
      <c r="I59" s="53"/>
    </row>
    <row r="60" spans="1:9" ht="15.75" customHeight="1">
      <c r="A60" s="64" t="s">
        <v>56</v>
      </c>
      <c r="B60" s="65"/>
      <c r="C60" s="66"/>
      <c r="D60" s="66"/>
      <c r="E60" s="66"/>
      <c r="F60" s="53"/>
      <c r="G60" s="53"/>
      <c r="H60" s="53"/>
      <c r="I60" s="53"/>
    </row>
    <row r="61" spans="1:9">
      <c r="D61" t="s">
        <v>71</v>
      </c>
      <c r="E61" s="53"/>
    </row>
    <row r="63" spans="1:9">
      <c r="A63" s="73" t="s">
        <v>89</v>
      </c>
      <c r="D63" s="68" t="s">
        <v>58</v>
      </c>
    </row>
    <row r="64" spans="1:9">
      <c r="A64" s="69" t="s">
        <v>59</v>
      </c>
      <c r="D64" s="4" t="s">
        <v>60</v>
      </c>
    </row>
  </sheetData>
  <sheetProtection selectLockedCells="1" selectUnlockedCells="1"/>
  <mergeCells count="10">
    <mergeCell ref="A30:E31"/>
    <mergeCell ref="A33:A34"/>
    <mergeCell ref="B33:E33"/>
    <mergeCell ref="A3:E3"/>
    <mergeCell ref="A5:E5"/>
    <mergeCell ref="B6:E6"/>
    <mergeCell ref="A9:E9"/>
    <mergeCell ref="A10:A12"/>
    <mergeCell ref="B10:E10"/>
    <mergeCell ref="B11:E11"/>
  </mergeCells>
  <phoneticPr fontId="13" type="noConversion"/>
  <conditionalFormatting sqref="A13:A24">
    <cfRule type="expression" dxfId="11" priority="1" stopIfTrue="1">
      <formula>AND(F13&gt;0,F13&lt;4)</formula>
    </cfRule>
    <cfRule type="expression" dxfId="10" priority="2" stopIfTrue="1">
      <formula>(F13=4)</formula>
    </cfRule>
  </conditionalFormatting>
  <dataValidations count="1">
    <dataValidation type="whole" operator="greaterThan" allowBlank="1" showErrorMessage="1" errorTitle="błąd danych" error="należy wpisać dane liczbowe" sqref="E8">
      <formula1>2008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64"/>
  <sheetViews>
    <sheetView zoomScale="110" zoomScaleNormal="110" workbookViewId="0">
      <selection activeCell="A7" sqref="A1:IV65536"/>
    </sheetView>
  </sheetViews>
  <sheetFormatPr defaultRowHeight="12.75"/>
  <cols>
    <col min="1" max="1" width="30" customWidth="1"/>
    <col min="2" max="5" width="14.5703125" customWidth="1"/>
    <col min="7" max="7" width="10.140625" bestFit="1" customWidth="1"/>
    <col min="8" max="8" width="15.42578125" customWidth="1"/>
    <col min="9" max="9" width="10.140625" bestFit="1" customWidth="1"/>
  </cols>
  <sheetData>
    <row r="1" spans="1:6" ht="18">
      <c r="A1" s="1" t="s">
        <v>0</v>
      </c>
      <c r="E1" s="2"/>
    </row>
    <row r="2" spans="1:6" ht="18">
      <c r="A2" s="3"/>
      <c r="E2" s="2"/>
    </row>
    <row r="3" spans="1:6" ht="46.5" customHeight="1">
      <c r="A3" s="420" t="s">
        <v>1</v>
      </c>
      <c r="B3" s="420"/>
      <c r="C3" s="420"/>
      <c r="D3" s="420"/>
      <c r="E3" s="420"/>
    </row>
    <row r="4" spans="1:6">
      <c r="A4" s="139" t="s">
        <v>2</v>
      </c>
      <c r="B4" s="5"/>
      <c r="C4" s="5"/>
      <c r="D4" s="5"/>
      <c r="E4" s="6"/>
    </row>
    <row r="5" spans="1:6" ht="31.5" customHeight="1">
      <c r="A5" s="453" t="s">
        <v>86</v>
      </c>
      <c r="B5" s="454"/>
      <c r="C5" s="454"/>
      <c r="D5" s="454"/>
      <c r="E5" s="455"/>
    </row>
    <row r="6" spans="1:6" ht="20.25" customHeight="1">
      <c r="A6" s="140" t="s">
        <v>3</v>
      </c>
      <c r="B6" s="456" t="s">
        <v>139</v>
      </c>
      <c r="C6" s="456"/>
      <c r="D6" s="456"/>
      <c r="E6" s="456"/>
    </row>
    <row r="7" spans="1:6" ht="15">
      <c r="A7" s="141"/>
      <c r="B7" s="9"/>
      <c r="C7" s="9"/>
      <c r="D7" s="9"/>
      <c r="E7" s="9"/>
    </row>
    <row r="8" spans="1:6" ht="14.25" customHeight="1">
      <c r="A8" s="10" t="s">
        <v>4</v>
      </c>
      <c r="B8" s="5"/>
      <c r="C8" s="5"/>
      <c r="D8" s="142" t="s">
        <v>5</v>
      </c>
      <c r="E8" s="214">
        <v>2017</v>
      </c>
    </row>
    <row r="9" spans="1:6" ht="81" customHeight="1" thickBot="1">
      <c r="A9" s="457" t="s">
        <v>101</v>
      </c>
      <c r="B9" s="457"/>
      <c r="C9" s="457"/>
      <c r="D9" s="457"/>
      <c r="E9" s="457"/>
    </row>
    <row r="10" spans="1:6">
      <c r="A10" s="458" t="s">
        <v>7</v>
      </c>
      <c r="B10" s="461" t="s">
        <v>8</v>
      </c>
      <c r="C10" s="462"/>
      <c r="D10" s="462"/>
      <c r="E10" s="463"/>
    </row>
    <row r="11" spans="1:6">
      <c r="A11" s="459"/>
      <c r="B11" s="464" t="s">
        <v>9</v>
      </c>
      <c r="C11" s="464"/>
      <c r="D11" s="464"/>
      <c r="E11" s="465"/>
    </row>
    <row r="12" spans="1:6" ht="33.75" customHeight="1" thickBot="1">
      <c r="A12" s="460"/>
      <c r="B12" s="143" t="s">
        <v>10</v>
      </c>
      <c r="C12" s="144" t="s">
        <v>11</v>
      </c>
      <c r="D12" s="144" t="s">
        <v>12</v>
      </c>
      <c r="E12" s="145" t="s">
        <v>13</v>
      </c>
    </row>
    <row r="13" spans="1:6">
      <c r="A13" s="146" t="s">
        <v>14</v>
      </c>
      <c r="B13" s="147">
        <v>0</v>
      </c>
      <c r="C13" s="148">
        <v>0</v>
      </c>
      <c r="D13" s="148">
        <v>1</v>
      </c>
      <c r="E13" s="149">
        <v>4.93</v>
      </c>
      <c r="F13" s="20">
        <f>COUNT(B13:E13)</f>
        <v>4</v>
      </c>
    </row>
    <row r="14" spans="1:6">
      <c r="A14" s="150" t="s">
        <v>15</v>
      </c>
      <c r="B14" s="151">
        <v>0</v>
      </c>
      <c r="C14" s="152">
        <v>0</v>
      </c>
      <c r="D14" s="152">
        <v>1</v>
      </c>
      <c r="E14" s="153">
        <v>5</v>
      </c>
      <c r="F14" s="20">
        <f t="shared" ref="F14:F24" si="0">COUNT(B14:E14)</f>
        <v>4</v>
      </c>
    </row>
    <row r="15" spans="1:6">
      <c r="A15" s="150" t="s">
        <v>16</v>
      </c>
      <c r="B15" s="151">
        <v>0</v>
      </c>
      <c r="C15" s="152">
        <v>0</v>
      </c>
      <c r="D15" s="152">
        <v>1</v>
      </c>
      <c r="E15" s="153">
        <v>5</v>
      </c>
      <c r="F15" s="20">
        <f t="shared" si="0"/>
        <v>4</v>
      </c>
    </row>
    <row r="16" spans="1:6">
      <c r="A16" s="150" t="s">
        <v>17</v>
      </c>
      <c r="B16" s="151">
        <v>0</v>
      </c>
      <c r="C16" s="152">
        <v>0</v>
      </c>
      <c r="D16" s="152">
        <v>1</v>
      </c>
      <c r="E16" s="153">
        <v>5</v>
      </c>
      <c r="F16" s="20">
        <f t="shared" si="0"/>
        <v>4</v>
      </c>
    </row>
    <row r="17" spans="1:6">
      <c r="A17" s="150" t="s">
        <v>18</v>
      </c>
      <c r="B17" s="151">
        <v>0</v>
      </c>
      <c r="C17" s="152">
        <v>0</v>
      </c>
      <c r="D17" s="152">
        <v>1</v>
      </c>
      <c r="E17" s="153">
        <v>4.63</v>
      </c>
      <c r="F17" s="20">
        <f t="shared" si="0"/>
        <v>4</v>
      </c>
    </row>
    <row r="18" spans="1:6">
      <c r="A18" s="150" t="s">
        <v>19</v>
      </c>
      <c r="B18" s="151">
        <v>0</v>
      </c>
      <c r="C18" s="152">
        <v>0</v>
      </c>
      <c r="D18" s="152">
        <v>1</v>
      </c>
      <c r="E18" s="153">
        <v>4.5</v>
      </c>
      <c r="F18" s="20">
        <f t="shared" si="0"/>
        <v>4</v>
      </c>
    </row>
    <row r="19" spans="1:6">
      <c r="A19" s="150" t="s">
        <v>20</v>
      </c>
      <c r="B19" s="151">
        <v>0</v>
      </c>
      <c r="C19" s="152">
        <v>0</v>
      </c>
      <c r="D19" s="152">
        <v>1</v>
      </c>
      <c r="E19" s="153">
        <v>4.3600000000000003</v>
      </c>
      <c r="F19" s="20">
        <f t="shared" si="0"/>
        <v>4</v>
      </c>
    </row>
    <row r="20" spans="1:6">
      <c r="A20" s="150" t="s">
        <v>21</v>
      </c>
      <c r="B20" s="151">
        <v>0</v>
      </c>
      <c r="C20" s="152">
        <v>0</v>
      </c>
      <c r="D20" s="152">
        <v>1</v>
      </c>
      <c r="E20" s="153">
        <v>4.25</v>
      </c>
      <c r="F20" s="20">
        <f t="shared" si="0"/>
        <v>4</v>
      </c>
    </row>
    <row r="21" spans="1:6">
      <c r="A21" s="150" t="s">
        <v>22</v>
      </c>
      <c r="B21" s="151">
        <v>0</v>
      </c>
      <c r="C21" s="152">
        <v>0</v>
      </c>
      <c r="D21" s="152">
        <v>1</v>
      </c>
      <c r="E21" s="153">
        <v>5</v>
      </c>
      <c r="F21" s="20">
        <f t="shared" si="0"/>
        <v>4</v>
      </c>
    </row>
    <row r="22" spans="1:6">
      <c r="A22" s="150" t="s">
        <v>23</v>
      </c>
      <c r="B22" s="151">
        <v>0</v>
      </c>
      <c r="C22" s="152">
        <v>0</v>
      </c>
      <c r="D22" s="152">
        <v>1</v>
      </c>
      <c r="E22" s="153">
        <v>5</v>
      </c>
      <c r="F22" s="20">
        <f t="shared" si="0"/>
        <v>4</v>
      </c>
    </row>
    <row r="23" spans="1:6">
      <c r="A23" s="150" t="s">
        <v>24</v>
      </c>
      <c r="B23" s="151">
        <v>0</v>
      </c>
      <c r="C23" s="152">
        <v>0</v>
      </c>
      <c r="D23" s="152">
        <v>1</v>
      </c>
      <c r="E23" s="153">
        <v>5</v>
      </c>
      <c r="F23" s="20">
        <f t="shared" si="0"/>
        <v>4</v>
      </c>
    </row>
    <row r="24" spans="1:6" ht="13.5" thickBot="1">
      <c r="A24" s="154" t="s">
        <v>25</v>
      </c>
      <c r="B24" s="155" t="s">
        <v>148</v>
      </c>
      <c r="C24" s="156" t="s">
        <v>148</v>
      </c>
      <c r="D24" s="156" t="s">
        <v>148</v>
      </c>
      <c r="E24" s="157" t="s">
        <v>148</v>
      </c>
      <c r="F24" s="20">
        <f t="shared" si="0"/>
        <v>0</v>
      </c>
    </row>
    <row r="25" spans="1:6" ht="13.5" thickBot="1">
      <c r="A25" s="158"/>
      <c r="B25" s="159"/>
      <c r="C25" s="159"/>
      <c r="D25" s="159"/>
      <c r="E25" s="159"/>
      <c r="F25" s="20"/>
    </row>
    <row r="26" spans="1:6" s="34" customFormat="1">
      <c r="A26" s="160" t="s">
        <v>26</v>
      </c>
      <c r="B26" s="161">
        <v>0</v>
      </c>
      <c r="C26" s="162">
        <v>0</v>
      </c>
      <c r="D26" s="162">
        <v>1</v>
      </c>
      <c r="E26" s="163">
        <v>4.7087500000000002</v>
      </c>
      <c r="F26" s="20"/>
    </row>
    <row r="27" spans="1:6" s="34" customFormat="1">
      <c r="A27" s="164" t="s">
        <v>27</v>
      </c>
      <c r="B27" s="165">
        <v>0</v>
      </c>
      <c r="C27" s="166">
        <v>0</v>
      </c>
      <c r="D27" s="166">
        <v>1</v>
      </c>
      <c r="E27" s="167">
        <v>5</v>
      </c>
      <c r="F27" s="20"/>
    </row>
    <row r="28" spans="1:6" ht="13.5" thickBot="1">
      <c r="A28" s="168" t="s">
        <v>28</v>
      </c>
      <c r="B28" s="169">
        <v>0</v>
      </c>
      <c r="C28" s="170">
        <v>0</v>
      </c>
      <c r="D28" s="170">
        <v>1</v>
      </c>
      <c r="E28" s="171">
        <v>4.7881818181818181</v>
      </c>
      <c r="F28" s="20"/>
    </row>
    <row r="29" spans="1:6">
      <c r="A29" s="41"/>
    </row>
    <row r="30" spans="1:6">
      <c r="A30" s="448" t="s">
        <v>29</v>
      </c>
      <c r="B30" s="448"/>
      <c r="C30" s="448"/>
      <c r="D30" s="448"/>
      <c r="E30" s="448"/>
    </row>
    <row r="31" spans="1:6" ht="24" customHeight="1">
      <c r="A31" s="448"/>
      <c r="B31" s="448"/>
      <c r="C31" s="448"/>
      <c r="D31" s="448"/>
      <c r="E31" s="448"/>
    </row>
    <row r="32" spans="1:6" ht="13.5" thickBot="1">
      <c r="A32" s="42"/>
      <c r="B32" s="42"/>
      <c r="C32" s="42"/>
      <c r="D32" s="42"/>
      <c r="E32" s="42"/>
    </row>
    <row r="33" spans="1:9">
      <c r="A33" s="449" t="s">
        <v>30</v>
      </c>
      <c r="B33" s="451" t="s">
        <v>9</v>
      </c>
      <c r="C33" s="451"/>
      <c r="D33" s="451"/>
      <c r="E33" s="452"/>
    </row>
    <row r="34" spans="1:9" ht="24.75" thickBot="1">
      <c r="A34" s="450"/>
      <c r="B34" s="172" t="s">
        <v>10</v>
      </c>
      <c r="C34" s="173" t="s">
        <v>11</v>
      </c>
      <c r="D34" s="173" t="s">
        <v>12</v>
      </c>
      <c r="E34" s="174" t="s">
        <v>13</v>
      </c>
    </row>
    <row r="35" spans="1:9" ht="26.25" customHeight="1">
      <c r="A35" s="175" t="s">
        <v>31</v>
      </c>
      <c r="B35" s="176">
        <v>0</v>
      </c>
      <c r="C35" s="177">
        <v>0</v>
      </c>
      <c r="D35" s="177">
        <v>42060.06</v>
      </c>
      <c r="E35" s="178">
        <v>235641.55000000002</v>
      </c>
    </row>
    <row r="36" spans="1:9" ht="15" customHeight="1">
      <c r="A36" s="179" t="s">
        <v>32</v>
      </c>
      <c r="B36" s="180">
        <v>0</v>
      </c>
      <c r="C36" s="137">
        <v>0</v>
      </c>
      <c r="D36" s="137">
        <v>29491</v>
      </c>
      <c r="E36" s="181">
        <v>162118.45000000001</v>
      </c>
      <c r="F36" s="53"/>
      <c r="G36" s="53"/>
      <c r="H36" s="53"/>
      <c r="I36" s="53"/>
    </row>
    <row r="37" spans="1:9" ht="48" thickBot="1">
      <c r="A37" s="182" t="s">
        <v>33</v>
      </c>
      <c r="B37" s="183">
        <v>0</v>
      </c>
      <c r="C37" s="184">
        <v>0</v>
      </c>
      <c r="D37" s="184">
        <v>12569.06</v>
      </c>
      <c r="E37" s="185">
        <v>73523.100000000006</v>
      </c>
      <c r="F37" s="53"/>
      <c r="G37" s="53"/>
      <c r="H37" s="53"/>
      <c r="I37" s="53"/>
    </row>
    <row r="38" spans="1:9">
      <c r="A38" s="186" t="s">
        <v>34</v>
      </c>
      <c r="B38" s="187"/>
      <c r="C38" s="188"/>
      <c r="D38" s="188"/>
      <c r="E38" s="189"/>
      <c r="F38" s="53"/>
      <c r="G38" s="53"/>
      <c r="H38" s="53"/>
      <c r="I38" s="53"/>
    </row>
    <row r="39" spans="1:9">
      <c r="A39" s="190" t="s">
        <v>35</v>
      </c>
      <c r="B39" s="191">
        <v>0</v>
      </c>
      <c r="C39" s="138">
        <v>0</v>
      </c>
      <c r="D39" s="138">
        <v>5898.1999999999989</v>
      </c>
      <c r="E39" s="192">
        <v>27847.39</v>
      </c>
      <c r="F39" s="53"/>
      <c r="G39" s="53"/>
      <c r="H39" s="53"/>
      <c r="I39" s="53"/>
    </row>
    <row r="40" spans="1:9" ht="25.5">
      <c r="A40" s="190" t="s">
        <v>36</v>
      </c>
      <c r="B40" s="191">
        <v>0</v>
      </c>
      <c r="C40" s="138">
        <v>0</v>
      </c>
      <c r="D40" s="138">
        <v>0</v>
      </c>
      <c r="E40" s="192">
        <v>9350</v>
      </c>
      <c r="F40" s="53"/>
      <c r="G40" s="53"/>
      <c r="H40" s="53"/>
      <c r="I40" s="53"/>
    </row>
    <row r="41" spans="1:9">
      <c r="A41" s="190" t="s">
        <v>37</v>
      </c>
      <c r="B41" s="191">
        <v>0</v>
      </c>
      <c r="C41" s="138">
        <v>0</v>
      </c>
      <c r="D41" s="138">
        <v>0</v>
      </c>
      <c r="E41" s="192">
        <v>0</v>
      </c>
      <c r="F41" s="53"/>
      <c r="G41" s="53"/>
      <c r="H41" s="53"/>
      <c r="I41" s="53"/>
    </row>
    <row r="42" spans="1:9">
      <c r="A42" s="190" t="s">
        <v>38</v>
      </c>
      <c r="B42" s="191">
        <v>0</v>
      </c>
      <c r="C42" s="138">
        <v>0</v>
      </c>
      <c r="D42" s="138">
        <v>0</v>
      </c>
      <c r="E42" s="192">
        <v>0</v>
      </c>
      <c r="F42" s="53"/>
      <c r="G42" s="53"/>
      <c r="H42" s="53"/>
      <c r="I42" s="53"/>
    </row>
    <row r="43" spans="1:9" ht="25.5">
      <c r="A43" s="190" t="s">
        <v>39</v>
      </c>
      <c r="B43" s="191">
        <v>0</v>
      </c>
      <c r="C43" s="138">
        <v>0</v>
      </c>
      <c r="D43" s="138">
        <v>0</v>
      </c>
      <c r="E43" s="192">
        <v>0</v>
      </c>
      <c r="F43" s="53"/>
      <c r="G43" s="53"/>
      <c r="H43" s="53"/>
      <c r="I43" s="53"/>
    </row>
    <row r="44" spans="1:9">
      <c r="A44" s="190" t="s">
        <v>40</v>
      </c>
      <c r="B44" s="191">
        <v>0</v>
      </c>
      <c r="C44" s="138">
        <v>0</v>
      </c>
      <c r="D44" s="138">
        <v>0</v>
      </c>
      <c r="E44" s="192">
        <v>0</v>
      </c>
      <c r="F44" s="53"/>
      <c r="G44" s="53"/>
      <c r="H44" s="53"/>
      <c r="I44" s="53"/>
    </row>
    <row r="45" spans="1:9">
      <c r="A45" s="190" t="s">
        <v>41</v>
      </c>
      <c r="B45" s="191">
        <v>0</v>
      </c>
      <c r="C45" s="138">
        <v>0</v>
      </c>
      <c r="D45" s="138">
        <v>1210</v>
      </c>
      <c r="E45" s="192">
        <v>5690.92</v>
      </c>
      <c r="F45" s="53"/>
      <c r="G45" s="53"/>
      <c r="H45" s="53"/>
      <c r="I45" s="53"/>
    </row>
    <row r="46" spans="1:9">
      <c r="A46" s="190" t="s">
        <v>42</v>
      </c>
      <c r="B46" s="191">
        <v>0</v>
      </c>
      <c r="C46" s="138">
        <v>0</v>
      </c>
      <c r="D46" s="138">
        <v>0</v>
      </c>
      <c r="E46" s="192">
        <v>0</v>
      </c>
      <c r="F46" s="53"/>
      <c r="G46" s="53"/>
      <c r="H46" s="53"/>
      <c r="I46" s="53"/>
    </row>
    <row r="47" spans="1:9" ht="25.5">
      <c r="A47" s="190" t="s">
        <v>43</v>
      </c>
      <c r="B47" s="191">
        <v>0</v>
      </c>
      <c r="C47" s="138">
        <v>0</v>
      </c>
      <c r="D47" s="138">
        <v>0</v>
      </c>
      <c r="E47" s="192">
        <v>0</v>
      </c>
      <c r="F47" s="53"/>
      <c r="G47" s="53"/>
      <c r="H47" s="53"/>
      <c r="I47" s="53"/>
    </row>
    <row r="48" spans="1:9">
      <c r="A48" s="190" t="s">
        <v>44</v>
      </c>
      <c r="B48" s="191">
        <v>0</v>
      </c>
      <c r="C48" s="138">
        <v>0</v>
      </c>
      <c r="D48" s="138">
        <v>0</v>
      </c>
      <c r="E48" s="192">
        <v>5710.81</v>
      </c>
      <c r="F48" s="53"/>
      <c r="G48" s="53"/>
      <c r="H48" s="53"/>
      <c r="I48" s="53"/>
    </row>
    <row r="49" spans="1:9">
      <c r="A49" s="190" t="s">
        <v>45</v>
      </c>
      <c r="B49" s="191">
        <v>0</v>
      </c>
      <c r="C49" s="138">
        <v>0</v>
      </c>
      <c r="D49" s="138">
        <v>0</v>
      </c>
      <c r="E49" s="192">
        <v>0</v>
      </c>
      <c r="F49" s="53"/>
      <c r="G49" s="53"/>
      <c r="H49" s="53"/>
      <c r="I49" s="53"/>
    </row>
    <row r="50" spans="1:9">
      <c r="A50" s="190" t="s">
        <v>46</v>
      </c>
      <c r="B50" s="191">
        <v>0</v>
      </c>
      <c r="C50" s="138">
        <v>0</v>
      </c>
      <c r="D50" s="138">
        <v>0</v>
      </c>
      <c r="E50" s="192">
        <v>0</v>
      </c>
      <c r="F50" s="53"/>
      <c r="G50" s="53"/>
      <c r="H50" s="53"/>
      <c r="I50" s="53"/>
    </row>
    <row r="51" spans="1:9" ht="25.5">
      <c r="A51" s="190" t="s">
        <v>47</v>
      </c>
      <c r="B51" s="191">
        <v>0</v>
      </c>
      <c r="C51" s="138">
        <v>0</v>
      </c>
      <c r="D51" s="138">
        <v>0</v>
      </c>
      <c r="E51" s="192">
        <v>1880.7999999999997</v>
      </c>
      <c r="F51" s="53"/>
      <c r="G51" s="53"/>
      <c r="H51" s="53"/>
      <c r="I51" s="53"/>
    </row>
    <row r="52" spans="1:9">
      <c r="A52" s="190" t="s">
        <v>48</v>
      </c>
      <c r="B52" s="191">
        <v>0</v>
      </c>
      <c r="C52" s="138">
        <v>0</v>
      </c>
      <c r="D52" s="138">
        <v>0</v>
      </c>
      <c r="E52" s="192">
        <v>0</v>
      </c>
      <c r="F52" s="53"/>
      <c r="G52" s="53"/>
      <c r="H52" s="53"/>
      <c r="I52" s="53"/>
    </row>
    <row r="53" spans="1:9">
      <c r="A53" s="190" t="s">
        <v>49</v>
      </c>
      <c r="B53" s="191">
        <v>0</v>
      </c>
      <c r="C53" s="138">
        <v>0</v>
      </c>
      <c r="D53" s="138">
        <v>0</v>
      </c>
      <c r="E53" s="192">
        <v>3520.7300000000005</v>
      </c>
      <c r="F53" s="53"/>
      <c r="G53" s="53"/>
      <c r="H53" s="53"/>
      <c r="I53" s="53"/>
    </row>
    <row r="54" spans="1:9" ht="25.5">
      <c r="A54" s="190" t="s">
        <v>50</v>
      </c>
      <c r="B54" s="191">
        <v>0</v>
      </c>
      <c r="C54" s="138">
        <v>0</v>
      </c>
      <c r="D54" s="138">
        <v>1000</v>
      </c>
      <c r="E54" s="192">
        <v>1000</v>
      </c>
      <c r="F54" s="53"/>
      <c r="G54" s="53"/>
      <c r="H54" s="53"/>
      <c r="I54" s="53"/>
    </row>
    <row r="55" spans="1:9">
      <c r="A55" s="190" t="s">
        <v>51</v>
      </c>
      <c r="B55" s="191">
        <v>0</v>
      </c>
      <c r="C55" s="138">
        <v>0</v>
      </c>
      <c r="D55" s="138">
        <v>0</v>
      </c>
      <c r="E55" s="192">
        <v>0</v>
      </c>
      <c r="F55" s="53"/>
      <c r="G55" s="53"/>
      <c r="H55" s="53"/>
      <c r="I55" s="53"/>
    </row>
    <row r="56" spans="1:9" ht="25.5">
      <c r="A56" s="190" t="s">
        <v>52</v>
      </c>
      <c r="B56" s="191">
        <v>0</v>
      </c>
      <c r="C56" s="138">
        <v>0</v>
      </c>
      <c r="D56" s="138">
        <v>0</v>
      </c>
      <c r="E56" s="192">
        <v>0</v>
      </c>
      <c r="F56" s="53"/>
      <c r="G56" s="53"/>
      <c r="H56" s="53"/>
      <c r="I56" s="53"/>
    </row>
    <row r="57" spans="1:9" ht="38.25">
      <c r="A57" s="190" t="s">
        <v>53</v>
      </c>
      <c r="B57" s="191">
        <v>0</v>
      </c>
      <c r="C57" s="138">
        <v>0</v>
      </c>
      <c r="D57" s="138">
        <v>0</v>
      </c>
      <c r="E57" s="192">
        <v>0</v>
      </c>
      <c r="F57" s="53"/>
      <c r="G57" s="53"/>
      <c r="H57" s="53"/>
      <c r="I57" s="53"/>
    </row>
    <row r="58" spans="1:9" ht="38.25">
      <c r="A58" s="190" t="s">
        <v>54</v>
      </c>
      <c r="B58" s="191">
        <v>0</v>
      </c>
      <c r="C58" s="138">
        <v>0</v>
      </c>
      <c r="D58" s="138">
        <v>0</v>
      </c>
      <c r="E58" s="192">
        <v>0</v>
      </c>
      <c r="F58" s="53"/>
      <c r="G58" s="53"/>
      <c r="H58" s="53"/>
      <c r="I58" s="53"/>
    </row>
    <row r="59" spans="1:9" ht="37.5" customHeight="1">
      <c r="A59" s="190" t="s">
        <v>55</v>
      </c>
      <c r="B59" s="191">
        <v>0</v>
      </c>
      <c r="C59" s="138">
        <v>0</v>
      </c>
      <c r="D59" s="138">
        <v>1412.46</v>
      </c>
      <c r="E59" s="192">
        <v>5.57</v>
      </c>
      <c r="F59" s="53"/>
      <c r="G59" s="53"/>
      <c r="H59" s="53"/>
      <c r="I59" s="53"/>
    </row>
    <row r="60" spans="1:9" ht="15.75" customHeight="1" thickBot="1">
      <c r="A60" s="193" t="s">
        <v>56</v>
      </c>
      <c r="B60" s="194">
        <v>0</v>
      </c>
      <c r="C60" s="195">
        <v>0</v>
      </c>
      <c r="D60" s="195">
        <v>3048.4</v>
      </c>
      <c r="E60" s="196">
        <v>18516.88</v>
      </c>
      <c r="F60" s="53"/>
      <c r="G60" s="53"/>
      <c r="H60" s="53"/>
      <c r="I60" s="53"/>
    </row>
    <row r="63" spans="1:9">
      <c r="A63" s="197" t="s">
        <v>140</v>
      </c>
      <c r="D63" s="198" t="s">
        <v>58</v>
      </c>
    </row>
    <row r="64" spans="1:9">
      <c r="A64" s="199" t="s">
        <v>59</v>
      </c>
      <c r="D64" s="139" t="s">
        <v>60</v>
      </c>
    </row>
  </sheetData>
  <sheetProtection selectLockedCells="1" selectUnlockedCells="1"/>
  <protectedRanges>
    <protectedRange password="C450" sqref="A8" name="Zakres1_1"/>
  </protectedRanges>
  <mergeCells count="10">
    <mergeCell ref="A30:E31"/>
    <mergeCell ref="A33:A34"/>
    <mergeCell ref="B33:E33"/>
    <mergeCell ref="A3:E3"/>
    <mergeCell ref="A5:E5"/>
    <mergeCell ref="B6:E6"/>
    <mergeCell ref="A9:E9"/>
    <mergeCell ref="A10:A12"/>
    <mergeCell ref="B10:E10"/>
    <mergeCell ref="B11:E11"/>
  </mergeCells>
  <phoneticPr fontId="13" type="noConversion"/>
  <conditionalFormatting sqref="A13:A24">
    <cfRule type="expression" dxfId="9" priority="1" stopIfTrue="1">
      <formula>AND(F13&gt;0,F13&lt;4)</formula>
    </cfRule>
    <cfRule type="expression" dxfId="8" priority="2" stopIfTrue="1">
      <formula>(F13=4)</formula>
    </cfRule>
  </conditionalFormatting>
  <dataValidations count="1">
    <dataValidation type="whole" operator="greaterThan" allowBlank="1" showInputMessage="1" showErrorMessage="1" errorTitle="błąd danych" error="należy wpisać dane liczbowe" sqref="E8">
      <formula1>2008</formula1>
    </dataValidation>
  </dataValidation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zoomScale="110" zoomScaleNormal="110" workbookViewId="0">
      <selection activeCell="A25" sqref="A25"/>
    </sheetView>
  </sheetViews>
  <sheetFormatPr defaultColWidth="8.7109375" defaultRowHeight="12.75"/>
  <sheetData/>
  <sheetProtection selectLockedCells="1" selectUnlockedCells="1"/>
  <phoneticPr fontId="13" type="noConversion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64"/>
  <sheetViews>
    <sheetView zoomScale="110" zoomScaleNormal="110" workbookViewId="0">
      <selection activeCell="B37" sqref="B37"/>
    </sheetView>
  </sheetViews>
  <sheetFormatPr defaultColWidth="8.7109375" defaultRowHeight="12.75"/>
  <cols>
    <col min="1" max="1" width="30" customWidth="1"/>
    <col min="2" max="5" width="14.5703125" customWidth="1"/>
    <col min="7" max="7" width="10.140625" customWidth="1"/>
    <col min="8" max="8" width="15.42578125" customWidth="1"/>
    <col min="9" max="9" width="10.140625" customWidth="1"/>
  </cols>
  <sheetData>
    <row r="1" spans="1:6" ht="18">
      <c r="A1" s="1" t="s">
        <v>0</v>
      </c>
      <c r="E1" s="2"/>
    </row>
    <row r="2" spans="1:6" ht="18">
      <c r="A2" s="3"/>
      <c r="E2" s="2"/>
    </row>
    <row r="3" spans="1:6" ht="46.5" customHeight="1">
      <c r="A3" s="420" t="s">
        <v>1</v>
      </c>
      <c r="B3" s="420"/>
      <c r="C3" s="420"/>
      <c r="D3" s="420"/>
      <c r="E3" s="420"/>
    </row>
    <row r="4" spans="1:6">
      <c r="A4" s="4" t="s">
        <v>2</v>
      </c>
      <c r="B4" s="5"/>
      <c r="C4" s="5"/>
      <c r="D4" s="5"/>
      <c r="E4" s="6"/>
    </row>
    <row r="5" spans="1:6" ht="31.5" customHeight="1">
      <c r="A5" s="421"/>
      <c r="B5" s="421"/>
      <c r="C5" s="421"/>
      <c r="D5" s="421"/>
      <c r="E5" s="421"/>
    </row>
    <row r="6" spans="1:6" ht="20.25" customHeight="1">
      <c r="A6" s="7" t="s">
        <v>3</v>
      </c>
      <c r="B6" s="422"/>
      <c r="C6" s="422"/>
      <c r="D6" s="422"/>
      <c r="E6" s="422"/>
    </row>
    <row r="7" spans="1:6" ht="15">
      <c r="A7" s="8"/>
      <c r="B7" s="9"/>
      <c r="C7" s="9"/>
      <c r="D7" s="9"/>
      <c r="E7" s="9"/>
    </row>
    <row r="8" spans="1:6" ht="14.25" customHeight="1">
      <c r="A8" s="10" t="s">
        <v>4</v>
      </c>
      <c r="B8" s="5"/>
      <c r="C8" s="5"/>
      <c r="D8" s="11" t="s">
        <v>5</v>
      </c>
      <c r="E8" s="12"/>
    </row>
    <row r="9" spans="1:6" ht="81" customHeight="1">
      <c r="A9" s="436" t="s">
        <v>6</v>
      </c>
      <c r="B9" s="436"/>
      <c r="C9" s="436"/>
      <c r="D9" s="436"/>
      <c r="E9" s="436"/>
    </row>
    <row r="10" spans="1:6">
      <c r="A10" s="437" t="s">
        <v>7</v>
      </c>
      <c r="B10" s="433" t="s">
        <v>8</v>
      </c>
      <c r="C10" s="433"/>
      <c r="D10" s="433"/>
      <c r="E10" s="433"/>
    </row>
    <row r="11" spans="1:6">
      <c r="A11" s="437"/>
      <c r="B11" s="438" t="s">
        <v>9</v>
      </c>
      <c r="C11" s="438"/>
      <c r="D11" s="438"/>
      <c r="E11" s="438"/>
    </row>
    <row r="12" spans="1:6" ht="33.75" customHeight="1">
      <c r="A12" s="437"/>
      <c r="B12" s="13" t="s">
        <v>10</v>
      </c>
      <c r="C12" s="14" t="s">
        <v>11</v>
      </c>
      <c r="D12" s="14" t="s">
        <v>12</v>
      </c>
      <c r="E12" s="15" t="s">
        <v>13</v>
      </c>
    </row>
    <row r="13" spans="1:6">
      <c r="A13" s="16" t="s">
        <v>14</v>
      </c>
      <c r="B13" s="17" t="str">
        <f>IF(ISBLANK(stażysta!B9),"",stażysta!B9)</f>
        <v/>
      </c>
      <c r="C13" s="18" t="str">
        <f>IF(ISBLANK(kontraktowy!B9),"",kontraktowy!B9)</f>
        <v/>
      </c>
      <c r="D13" s="18" t="str">
        <f>IF(ISBLANK(mianowany!B9),"",mianowany!B9)</f>
        <v/>
      </c>
      <c r="E13" s="19" t="str">
        <f>IF(ISBLANK(dyplomowany!B9),"",dyplomowany!B9)</f>
        <v/>
      </c>
      <c r="F13" s="20">
        <f t="shared" ref="F13:F24" si="0">COUNT(B13:E13)</f>
        <v>0</v>
      </c>
    </row>
    <row r="14" spans="1:6">
      <c r="A14" s="21" t="s">
        <v>15</v>
      </c>
      <c r="B14" s="22" t="str">
        <f>IF(ISBLANK(stażysta!B10),"",stażysta!B10)</f>
        <v/>
      </c>
      <c r="C14" s="23" t="str">
        <f>IF(ISBLANK(kontraktowy!B10),"",kontraktowy!B10)</f>
        <v/>
      </c>
      <c r="D14" s="23" t="str">
        <f>IF(ISBLANK(mianowany!B10),"",mianowany!B10)</f>
        <v/>
      </c>
      <c r="E14" s="24" t="str">
        <f>IF(ISBLANK(dyplomowany!B10),"",dyplomowany!B10)</f>
        <v/>
      </c>
      <c r="F14" s="20">
        <f t="shared" si="0"/>
        <v>0</v>
      </c>
    </row>
    <row r="15" spans="1:6">
      <c r="A15" s="21" t="s">
        <v>16</v>
      </c>
      <c r="B15" s="22" t="str">
        <f>IF(ISBLANK(stażysta!B11),"",stażysta!B11)</f>
        <v/>
      </c>
      <c r="C15" s="23" t="str">
        <f>IF(ISBLANK(kontraktowy!B11),"",kontraktowy!B11)</f>
        <v/>
      </c>
      <c r="D15" s="23" t="str">
        <f>IF(ISBLANK(mianowany!B11),"",mianowany!B11)</f>
        <v/>
      </c>
      <c r="E15" s="24" t="str">
        <f>IF(ISBLANK(dyplomowany!B11),"",dyplomowany!B11)</f>
        <v/>
      </c>
      <c r="F15" s="20">
        <f t="shared" si="0"/>
        <v>0</v>
      </c>
    </row>
    <row r="16" spans="1:6">
      <c r="A16" s="21" t="s">
        <v>17</v>
      </c>
      <c r="B16" s="22" t="str">
        <f>IF(ISBLANK(stażysta!B12),"",stażysta!B12)</f>
        <v/>
      </c>
      <c r="C16" s="23" t="str">
        <f>IF(ISBLANK(kontraktowy!B12),"",kontraktowy!B12)</f>
        <v/>
      </c>
      <c r="D16" s="23" t="str">
        <f>IF(ISBLANK(mianowany!B12),"",mianowany!B12)</f>
        <v/>
      </c>
      <c r="E16" s="24" t="str">
        <f>IF(ISBLANK(dyplomowany!B12),"",dyplomowany!B12)</f>
        <v/>
      </c>
      <c r="F16" s="20">
        <f t="shared" si="0"/>
        <v>0</v>
      </c>
    </row>
    <row r="17" spans="1:6">
      <c r="A17" s="21" t="s">
        <v>18</v>
      </c>
      <c r="B17" s="22" t="str">
        <f>IF(ISBLANK(stażysta!B13),"",stażysta!B13)</f>
        <v/>
      </c>
      <c r="C17" s="23" t="str">
        <f>IF(ISBLANK(kontraktowy!B13),"",kontraktowy!B13)</f>
        <v/>
      </c>
      <c r="D17" s="23" t="str">
        <f>IF(ISBLANK(mianowany!B13),"",mianowany!B13)</f>
        <v/>
      </c>
      <c r="E17" s="24" t="str">
        <f>IF(ISBLANK(dyplomowany!B13),"",dyplomowany!B13)</f>
        <v/>
      </c>
      <c r="F17" s="20">
        <f t="shared" si="0"/>
        <v>0</v>
      </c>
    </row>
    <row r="18" spans="1:6">
      <c r="A18" s="21" t="s">
        <v>19</v>
      </c>
      <c r="B18" s="22" t="str">
        <f>IF(ISBLANK(stażysta!B14),"",stażysta!B14)</f>
        <v/>
      </c>
      <c r="C18" s="23" t="str">
        <f>IF(ISBLANK(kontraktowy!B14),"",kontraktowy!B14)</f>
        <v/>
      </c>
      <c r="D18" s="23" t="str">
        <f>IF(ISBLANK(mianowany!B14),"",mianowany!B14)</f>
        <v/>
      </c>
      <c r="E18" s="24" t="str">
        <f>IF(ISBLANK(dyplomowany!B14),"",dyplomowany!B14)</f>
        <v/>
      </c>
      <c r="F18" s="20">
        <f t="shared" si="0"/>
        <v>0</v>
      </c>
    </row>
    <row r="19" spans="1:6">
      <c r="A19" s="21" t="s">
        <v>20</v>
      </c>
      <c r="B19" s="22" t="str">
        <f>IF(ISBLANK(stażysta!B15),"",stażysta!B15)</f>
        <v/>
      </c>
      <c r="C19" s="23" t="str">
        <f>IF(ISBLANK(kontraktowy!B15),"",kontraktowy!B15)</f>
        <v/>
      </c>
      <c r="D19" s="23" t="str">
        <f>IF(ISBLANK(mianowany!B15),"",mianowany!B15)</f>
        <v/>
      </c>
      <c r="E19" s="24" t="str">
        <f>IF(ISBLANK(dyplomowany!B15),"",dyplomowany!B15)</f>
        <v/>
      </c>
      <c r="F19" s="20">
        <f t="shared" si="0"/>
        <v>0</v>
      </c>
    </row>
    <row r="20" spans="1:6">
      <c r="A20" s="21" t="s">
        <v>21</v>
      </c>
      <c r="B20" s="22" t="str">
        <f>IF(ISBLANK(stażysta!B16),"",stażysta!B16)</f>
        <v/>
      </c>
      <c r="C20" s="23" t="str">
        <f>IF(ISBLANK(kontraktowy!B16),"",kontraktowy!B16)</f>
        <v/>
      </c>
      <c r="D20" s="23" t="str">
        <f>IF(ISBLANK(mianowany!B16),"",mianowany!B16)</f>
        <v/>
      </c>
      <c r="E20" s="24" t="str">
        <f>IF(ISBLANK(dyplomowany!B16),"",dyplomowany!B16)</f>
        <v/>
      </c>
      <c r="F20" s="20">
        <f t="shared" si="0"/>
        <v>0</v>
      </c>
    </row>
    <row r="21" spans="1:6">
      <c r="A21" s="21" t="s">
        <v>22</v>
      </c>
      <c r="B21" s="22" t="str">
        <f>IF(ISBLANK(stażysta!B17),"",stażysta!B17)</f>
        <v/>
      </c>
      <c r="C21" s="23" t="str">
        <f>IF(ISBLANK(kontraktowy!B17),"",kontraktowy!B17)</f>
        <v/>
      </c>
      <c r="D21" s="23" t="str">
        <f>IF(ISBLANK(mianowany!B17),"",mianowany!B17)</f>
        <v/>
      </c>
      <c r="E21" s="24" t="str">
        <f>IF(ISBLANK(dyplomowany!B17),"",dyplomowany!B17)</f>
        <v/>
      </c>
      <c r="F21" s="20">
        <f t="shared" si="0"/>
        <v>0</v>
      </c>
    </row>
    <row r="22" spans="1:6">
      <c r="A22" s="21" t="s">
        <v>23</v>
      </c>
      <c r="B22" s="22" t="str">
        <f>IF(ISBLANK(stażysta!B18),"",stażysta!B18)</f>
        <v/>
      </c>
      <c r="C22" s="23" t="str">
        <f>IF(ISBLANK(kontraktowy!B18),"",kontraktowy!B18)</f>
        <v/>
      </c>
      <c r="D22" s="23" t="str">
        <f>IF(ISBLANK(mianowany!B18),"",mianowany!B18)</f>
        <v/>
      </c>
      <c r="E22" s="24" t="str">
        <f>IF(ISBLANK(dyplomowany!B18),"",dyplomowany!B18)</f>
        <v/>
      </c>
      <c r="F22" s="20">
        <f t="shared" si="0"/>
        <v>0</v>
      </c>
    </row>
    <row r="23" spans="1:6">
      <c r="A23" s="21" t="s">
        <v>24</v>
      </c>
      <c r="B23" s="22" t="str">
        <f>IF(ISBLANK(stażysta!B19),"",stażysta!B19)</f>
        <v/>
      </c>
      <c r="C23" s="23" t="str">
        <f>IF(ISBLANK(kontraktowy!B19),"",kontraktowy!B19)</f>
        <v/>
      </c>
      <c r="D23" s="23" t="str">
        <f>IF(ISBLANK(mianowany!B19),"",mianowany!B19)</f>
        <v/>
      </c>
      <c r="E23" s="24" t="str">
        <f>IF(ISBLANK(dyplomowany!B19),"",dyplomowany!B19)</f>
        <v/>
      </c>
      <c r="F23" s="20">
        <f t="shared" si="0"/>
        <v>0</v>
      </c>
    </row>
    <row r="24" spans="1:6">
      <c r="A24" s="25" t="s">
        <v>25</v>
      </c>
      <c r="B24" s="26" t="str">
        <f>IF(ISBLANK(stażysta!B20),"",stażysta!B20)</f>
        <v/>
      </c>
      <c r="C24" s="27" t="str">
        <f>IF(ISBLANK(kontraktowy!B20),"",kontraktowy!B20)</f>
        <v/>
      </c>
      <c r="D24" s="27" t="str">
        <f>IF(ISBLANK(mianowany!B20),"",mianowany!B20)</f>
        <v/>
      </c>
      <c r="E24" s="28" t="str">
        <f>IF(ISBLANK(dyplomowany!B20),"",dyplomowany!B20)</f>
        <v/>
      </c>
      <c r="F24" s="20">
        <f t="shared" si="0"/>
        <v>0</v>
      </c>
    </row>
    <row r="25" spans="1:6">
      <c r="A25" s="29"/>
      <c r="B25" s="30"/>
      <c r="C25" s="30"/>
      <c r="D25" s="30"/>
      <c r="E25" s="30"/>
      <c r="F25" s="20"/>
    </row>
    <row r="26" spans="1:6" s="34" customFormat="1">
      <c r="A26" s="31" t="s">
        <v>26</v>
      </c>
      <c r="B26" s="32" t="str">
        <f>IF(COUNTIF($F$13:$F$20,"=4")=0,"",+SUMIF($F$13:$F$20,"=4",B13:B20)/COUNTIF($F$13:$F$20,"=4"))</f>
        <v/>
      </c>
      <c r="C26" s="33" t="str">
        <f>IF(COUNTIF($F$13:$F$20,"=4")=0,"",+SUMIF($F$13:$F$20,"=4",C13:C20)/COUNTIF($F$13:$F$20,"=4"))</f>
        <v/>
      </c>
      <c r="D26" s="33" t="str">
        <f>IF(COUNTIF($F$13:$F$20,"=4")=0,"",+SUMIF($F$13:$F$20,"=4",D13:D20)/COUNTIF($F$13:$F$20,"=4"))</f>
        <v/>
      </c>
      <c r="E26" s="74" t="str">
        <f>IF(COUNTIF($F$13:$F$20,"=4")=0,"",+SUMIF($F$13:$F$20,"=4",E13:E20)/COUNTIF($F$13:$F$20,"=4"))</f>
        <v/>
      </c>
      <c r="F26" s="20"/>
    </row>
    <row r="27" spans="1:6" s="34" customFormat="1">
      <c r="A27" s="35" t="s">
        <v>27</v>
      </c>
      <c r="B27" s="36" t="str">
        <f>IF(COUNTIF($F$21:$F$24,"=4")=0,"",+SUMIF($F$21:$F$24,"=4",B21:B24)/COUNTIF($F$21:$F$24,"=4"))</f>
        <v/>
      </c>
      <c r="C27" s="37" t="str">
        <f>IF(COUNTIF($F$21:$F$24,"=4")=0,"",+SUMIF($F$21:$F$24,"=4",C21:C24)/COUNTIF($F$21:$F$24,"=4"))</f>
        <v/>
      </c>
      <c r="D27" s="37" t="str">
        <f>IF(COUNTIF($F$21:$F$24,"=4")=0,"",+SUMIF($F$21:$F$24,"=4",D21:D24)/COUNTIF($F$21:$F$24,"=4"))</f>
        <v/>
      </c>
      <c r="E27" s="75" t="str">
        <f>IF(COUNTIF($F$21:$F$24,"=4")=0,"",+SUMIF($F$21:$F$24,"=4",E21:E24)/COUNTIF($F$21:$F$24,"=4"))</f>
        <v/>
      </c>
      <c r="F27" s="20"/>
    </row>
    <row r="28" spans="1:6">
      <c r="A28" s="38" t="s">
        <v>28</v>
      </c>
      <c r="B28" s="39" t="str">
        <f>IF(COUNTIF($F$13:$F$24,"=4")=0,"",+SUMIF($F$13:$F$24,"=4",B13:B24)/COUNTIF($F$13:$F$24,"=4"))</f>
        <v/>
      </c>
      <c r="C28" s="40" t="str">
        <f>IF(COUNTIF($F$13:$F$24,"=4")=0,"",+SUMIF($F$13:$F$24,"=4",C13:C24)/COUNTIF($F$13:$F$24,"=4"))</f>
        <v/>
      </c>
      <c r="D28" s="40" t="str">
        <f>IF(COUNTIF($F$13:$F$24,"=4")=0,"",+SUMIF($F$13:$F$24,"=4",D13:D24)/COUNTIF($F$13:$F$24,"=4"))</f>
        <v/>
      </c>
      <c r="E28" s="76" t="str">
        <f>IF(COUNTIF($F$13:$F$24,"=4")=0,"",+SUMIF($F$13:$F$24,"=4",E13:E24)/COUNTIF($F$13:$F$24,"=4"))</f>
        <v/>
      </c>
      <c r="F28" s="20"/>
    </row>
    <row r="29" spans="1:6">
      <c r="A29" s="41"/>
    </row>
    <row r="30" spans="1:6" ht="12.95" customHeight="1">
      <c r="A30" s="431" t="s">
        <v>29</v>
      </c>
      <c r="B30" s="431"/>
      <c r="C30" s="431"/>
      <c r="D30" s="431"/>
      <c r="E30" s="431"/>
    </row>
    <row r="31" spans="1:6" ht="24" customHeight="1">
      <c r="A31" s="431"/>
      <c r="B31" s="431"/>
      <c r="C31" s="431"/>
      <c r="D31" s="431"/>
      <c r="E31" s="431"/>
    </row>
    <row r="32" spans="1:6">
      <c r="A32" s="42"/>
      <c r="B32" s="42"/>
      <c r="C32" s="42"/>
      <c r="D32" s="42"/>
      <c r="E32" s="42"/>
    </row>
    <row r="33" spans="1:9" ht="12.95" customHeight="1">
      <c r="A33" s="432" t="s">
        <v>30</v>
      </c>
      <c r="B33" s="433" t="s">
        <v>9</v>
      </c>
      <c r="C33" s="433"/>
      <c r="D33" s="433"/>
      <c r="E33" s="433"/>
    </row>
    <row r="34" spans="1:9" ht="24">
      <c r="A34" s="432"/>
      <c r="B34" s="43" t="s">
        <v>10</v>
      </c>
      <c r="C34" s="44" t="s">
        <v>11</v>
      </c>
      <c r="D34" s="44" t="s">
        <v>12</v>
      </c>
      <c r="E34" s="45" t="s">
        <v>13</v>
      </c>
    </row>
    <row r="35" spans="1:9" ht="26.25" customHeight="1">
      <c r="A35" s="46" t="s">
        <v>31</v>
      </c>
      <c r="B35" s="47">
        <f>B36+B37</f>
        <v>0</v>
      </c>
      <c r="C35" s="48">
        <f>C36+C37</f>
        <v>0</v>
      </c>
      <c r="D35" s="48">
        <f>D36+D37</f>
        <v>0</v>
      </c>
      <c r="E35" s="84">
        <f>E36+E37</f>
        <v>0</v>
      </c>
    </row>
    <row r="36" spans="1:9" ht="15" customHeight="1">
      <c r="A36" s="49" t="s">
        <v>32</v>
      </c>
      <c r="B36" s="50">
        <f>stażysta!N31</f>
        <v>0</v>
      </c>
      <c r="C36" s="51">
        <f>kontraktowy!N31</f>
        <v>0</v>
      </c>
      <c r="D36" s="51">
        <f>mianowany!N31</f>
        <v>0</v>
      </c>
      <c r="E36" s="52">
        <f>dyplomowany!N31</f>
        <v>0</v>
      </c>
      <c r="F36" s="53"/>
      <c r="G36" s="53"/>
      <c r="H36" s="53"/>
      <c r="I36" s="53"/>
    </row>
    <row r="37" spans="1:9" ht="47.25">
      <c r="A37" s="54" t="s">
        <v>33</v>
      </c>
      <c r="B37" s="55">
        <f>SUM(B39:B60)</f>
        <v>0</v>
      </c>
      <c r="C37" s="56">
        <f>SUM(C39:C60)</f>
        <v>0</v>
      </c>
      <c r="D37" s="56">
        <f>SUM(D39:D60)</f>
        <v>0</v>
      </c>
      <c r="E37" s="85">
        <f>SUM(E39:E60)</f>
        <v>0</v>
      </c>
      <c r="F37" s="53"/>
      <c r="G37" s="53"/>
      <c r="H37" s="53"/>
      <c r="I37" s="53"/>
    </row>
    <row r="38" spans="1:9">
      <c r="A38" s="57" t="s">
        <v>34</v>
      </c>
      <c r="B38" s="58"/>
      <c r="C38" s="59"/>
      <c r="D38" s="59"/>
      <c r="E38" s="60"/>
      <c r="F38" s="53"/>
      <c r="G38" s="53"/>
      <c r="H38" s="53"/>
      <c r="I38" s="53"/>
    </row>
    <row r="39" spans="1:9">
      <c r="A39" s="61" t="s">
        <v>35</v>
      </c>
      <c r="B39" s="62">
        <f>stażysta!N34</f>
        <v>0</v>
      </c>
      <c r="C39" s="63">
        <f>kontraktowy!N34</f>
        <v>0</v>
      </c>
      <c r="D39" s="63">
        <f>mianowany!N34</f>
        <v>0</v>
      </c>
      <c r="E39" s="77">
        <f>dyplomowany!N34</f>
        <v>0</v>
      </c>
      <c r="F39" s="53"/>
      <c r="G39" s="53"/>
      <c r="H39" s="53"/>
      <c r="I39" s="53"/>
    </row>
    <row r="40" spans="1:9" ht="25.5">
      <c r="A40" s="61" t="s">
        <v>36</v>
      </c>
      <c r="B40" s="62">
        <f>stażysta!N35</f>
        <v>0</v>
      </c>
      <c r="C40" s="63">
        <f>kontraktowy!N35</f>
        <v>0</v>
      </c>
      <c r="D40" s="63">
        <f>mianowany!N35</f>
        <v>0</v>
      </c>
      <c r="E40" s="77">
        <f>dyplomowany!N35</f>
        <v>0</v>
      </c>
      <c r="F40" s="53"/>
      <c r="G40" s="53"/>
      <c r="H40" s="53"/>
      <c r="I40" s="53"/>
    </row>
    <row r="41" spans="1:9">
      <c r="A41" s="61" t="s">
        <v>37</v>
      </c>
      <c r="B41" s="62">
        <f>stażysta!N36</f>
        <v>0</v>
      </c>
      <c r="C41" s="63">
        <f>kontraktowy!N36</f>
        <v>0</v>
      </c>
      <c r="D41" s="63">
        <f>mianowany!N36</f>
        <v>0</v>
      </c>
      <c r="E41" s="77">
        <f>dyplomowany!N36</f>
        <v>0</v>
      </c>
      <c r="F41" s="53"/>
      <c r="G41" s="53"/>
      <c r="H41" s="53"/>
      <c r="I41" s="53"/>
    </row>
    <row r="42" spans="1:9">
      <c r="A42" s="61" t="s">
        <v>38</v>
      </c>
      <c r="B42" s="62">
        <f>stażysta!N37</f>
        <v>0</v>
      </c>
      <c r="C42" s="63">
        <f>kontraktowy!N37</f>
        <v>0</v>
      </c>
      <c r="D42" s="63">
        <f>mianowany!N37</f>
        <v>0</v>
      </c>
      <c r="E42" s="77">
        <f>dyplomowany!N37</f>
        <v>0</v>
      </c>
      <c r="F42" s="53"/>
      <c r="G42" s="53"/>
      <c r="H42" s="53"/>
      <c r="I42" s="53"/>
    </row>
    <row r="43" spans="1:9" ht="25.5">
      <c r="A43" s="61" t="s">
        <v>39</v>
      </c>
      <c r="B43" s="62">
        <f>stażysta!N38</f>
        <v>0</v>
      </c>
      <c r="C43" s="63">
        <f>kontraktowy!N38</f>
        <v>0</v>
      </c>
      <c r="D43" s="63">
        <f>mianowany!N38</f>
        <v>0</v>
      </c>
      <c r="E43" s="77">
        <f>dyplomowany!N38</f>
        <v>0</v>
      </c>
      <c r="F43" s="53"/>
      <c r="G43" s="53"/>
      <c r="H43" s="53"/>
      <c r="I43" s="53"/>
    </row>
    <row r="44" spans="1:9">
      <c r="A44" s="61" t="s">
        <v>40</v>
      </c>
      <c r="B44" s="62">
        <f>stażysta!N39</f>
        <v>0</v>
      </c>
      <c r="C44" s="63">
        <f>kontraktowy!N39</f>
        <v>0</v>
      </c>
      <c r="D44" s="63">
        <f>mianowany!N39</f>
        <v>0</v>
      </c>
      <c r="E44" s="77">
        <f>dyplomowany!N39</f>
        <v>0</v>
      </c>
      <c r="F44" s="53"/>
      <c r="G44" s="53"/>
      <c r="H44" s="53"/>
      <c r="I44" s="53"/>
    </row>
    <row r="45" spans="1:9">
      <c r="A45" s="61" t="s">
        <v>41</v>
      </c>
      <c r="B45" s="62">
        <f>stażysta!N40</f>
        <v>0</v>
      </c>
      <c r="C45" s="63">
        <f>kontraktowy!N40</f>
        <v>0</v>
      </c>
      <c r="D45" s="63">
        <f>mianowany!N40</f>
        <v>0</v>
      </c>
      <c r="E45" s="77">
        <f>dyplomowany!N40</f>
        <v>0</v>
      </c>
      <c r="F45" s="53"/>
      <c r="G45" s="53"/>
      <c r="H45" s="53"/>
      <c r="I45" s="53"/>
    </row>
    <row r="46" spans="1:9">
      <c r="A46" s="61" t="s">
        <v>42</v>
      </c>
      <c r="B46" s="62">
        <f>stażysta!N41</f>
        <v>0</v>
      </c>
      <c r="C46" s="63">
        <f>kontraktowy!N41</f>
        <v>0</v>
      </c>
      <c r="D46" s="63">
        <f>mianowany!N41</f>
        <v>0</v>
      </c>
      <c r="E46" s="77">
        <f>dyplomowany!N41</f>
        <v>0</v>
      </c>
      <c r="F46" s="53"/>
      <c r="G46" s="53"/>
      <c r="H46" s="53"/>
      <c r="I46" s="53"/>
    </row>
    <row r="47" spans="1:9" ht="25.5">
      <c r="A47" s="61" t="s">
        <v>43</v>
      </c>
      <c r="B47" s="62">
        <f>stażysta!N42</f>
        <v>0</v>
      </c>
      <c r="C47" s="63">
        <f>kontraktowy!N42</f>
        <v>0</v>
      </c>
      <c r="D47" s="63">
        <f>mianowany!N42</f>
        <v>0</v>
      </c>
      <c r="E47" s="77">
        <f>dyplomowany!N42</f>
        <v>0</v>
      </c>
      <c r="F47" s="53"/>
      <c r="G47" s="53"/>
      <c r="H47" s="53"/>
      <c r="I47" s="53"/>
    </row>
    <row r="48" spans="1:9">
      <c r="A48" s="61" t="s">
        <v>44</v>
      </c>
      <c r="B48" s="62">
        <f>stażysta!N43</f>
        <v>0</v>
      </c>
      <c r="C48" s="63">
        <f>kontraktowy!N43</f>
        <v>0</v>
      </c>
      <c r="D48" s="63">
        <f>mianowany!N43</f>
        <v>0</v>
      </c>
      <c r="E48" s="77">
        <f>dyplomowany!N43</f>
        <v>0</v>
      </c>
      <c r="F48" s="53"/>
      <c r="G48" s="53"/>
      <c r="H48" s="53"/>
      <c r="I48" s="53"/>
    </row>
    <row r="49" spans="1:9">
      <c r="A49" s="61" t="s">
        <v>45</v>
      </c>
      <c r="B49" s="62">
        <f>stażysta!N44</f>
        <v>0</v>
      </c>
      <c r="C49" s="63">
        <f>kontraktowy!N44</f>
        <v>0</v>
      </c>
      <c r="D49" s="63">
        <f>mianowany!N44</f>
        <v>0</v>
      </c>
      <c r="E49" s="77">
        <f>dyplomowany!N44</f>
        <v>0</v>
      </c>
      <c r="F49" s="53"/>
      <c r="G49" s="53"/>
      <c r="H49" s="53"/>
      <c r="I49" s="53"/>
    </row>
    <row r="50" spans="1:9">
      <c r="A50" s="61" t="s">
        <v>46</v>
      </c>
      <c r="B50" s="62">
        <f>stażysta!N45</f>
        <v>0</v>
      </c>
      <c r="C50" s="63">
        <f>kontraktowy!N45</f>
        <v>0</v>
      </c>
      <c r="D50" s="63">
        <f>mianowany!N45</f>
        <v>0</v>
      </c>
      <c r="E50" s="77">
        <f>dyplomowany!N45</f>
        <v>0</v>
      </c>
      <c r="F50" s="53"/>
      <c r="G50" s="53"/>
      <c r="H50" s="53"/>
      <c r="I50" s="53"/>
    </row>
    <row r="51" spans="1:9" ht="25.5">
      <c r="A51" s="61" t="s">
        <v>47</v>
      </c>
      <c r="B51" s="62">
        <f>stażysta!N46</f>
        <v>0</v>
      </c>
      <c r="C51" s="63">
        <f>kontraktowy!N46</f>
        <v>0</v>
      </c>
      <c r="D51" s="63">
        <f>mianowany!N46</f>
        <v>0</v>
      </c>
      <c r="E51" s="77">
        <f>dyplomowany!N46</f>
        <v>0</v>
      </c>
      <c r="F51" s="53"/>
      <c r="G51" s="53"/>
      <c r="H51" s="53"/>
      <c r="I51" s="53"/>
    </row>
    <row r="52" spans="1:9">
      <c r="A52" s="61" t="s">
        <v>48</v>
      </c>
      <c r="B52" s="62">
        <f>stażysta!N47</f>
        <v>0</v>
      </c>
      <c r="C52" s="63">
        <f>kontraktowy!N47</f>
        <v>0</v>
      </c>
      <c r="D52" s="63">
        <f>mianowany!N47</f>
        <v>0</v>
      </c>
      <c r="E52" s="77">
        <f>dyplomowany!N47</f>
        <v>0</v>
      </c>
      <c r="F52" s="53"/>
      <c r="G52" s="53"/>
      <c r="H52" s="53"/>
      <c r="I52" s="53"/>
    </row>
    <row r="53" spans="1:9">
      <c r="A53" s="61" t="s">
        <v>49</v>
      </c>
      <c r="B53" s="62">
        <f>stażysta!N48</f>
        <v>0</v>
      </c>
      <c r="C53" s="63">
        <f>kontraktowy!N48</f>
        <v>0</v>
      </c>
      <c r="D53" s="63">
        <f>mianowany!N48</f>
        <v>0</v>
      </c>
      <c r="E53" s="77">
        <f>dyplomowany!N48</f>
        <v>0</v>
      </c>
      <c r="F53" s="53"/>
      <c r="G53" s="53"/>
      <c r="H53" s="53"/>
      <c r="I53" s="53"/>
    </row>
    <row r="54" spans="1:9" ht="25.5">
      <c r="A54" s="61" t="s">
        <v>50</v>
      </c>
      <c r="B54" s="62">
        <f>stażysta!N49</f>
        <v>0</v>
      </c>
      <c r="C54" s="63">
        <f>kontraktowy!N49</f>
        <v>0</v>
      </c>
      <c r="D54" s="63">
        <f>mianowany!N49</f>
        <v>0</v>
      </c>
      <c r="E54" s="77">
        <f>dyplomowany!N49</f>
        <v>0</v>
      </c>
      <c r="F54" s="53"/>
      <c r="G54" s="53"/>
      <c r="H54" s="53"/>
      <c r="I54" s="53"/>
    </row>
    <row r="55" spans="1:9">
      <c r="A55" s="61" t="s">
        <v>51</v>
      </c>
      <c r="B55" s="62">
        <f>stażysta!N50</f>
        <v>0</v>
      </c>
      <c r="C55" s="63">
        <f>kontraktowy!N50</f>
        <v>0</v>
      </c>
      <c r="D55" s="63">
        <f>mianowany!N50</f>
        <v>0</v>
      </c>
      <c r="E55" s="77">
        <f>dyplomowany!N50</f>
        <v>0</v>
      </c>
      <c r="F55" s="53"/>
      <c r="G55" s="53"/>
      <c r="H55" s="53"/>
      <c r="I55" s="53"/>
    </row>
    <row r="56" spans="1:9" ht="25.5">
      <c r="A56" s="61" t="s">
        <v>52</v>
      </c>
      <c r="B56" s="62">
        <f>stażysta!N51</f>
        <v>0</v>
      </c>
      <c r="C56" s="63">
        <f>kontraktowy!N51</f>
        <v>0</v>
      </c>
      <c r="D56" s="63">
        <f>mianowany!N51</f>
        <v>0</v>
      </c>
      <c r="E56" s="77">
        <f>dyplomowany!N51</f>
        <v>0</v>
      </c>
      <c r="F56" s="53"/>
      <c r="G56" s="53"/>
      <c r="H56" s="53"/>
      <c r="I56" s="53"/>
    </row>
    <row r="57" spans="1:9" ht="38.25">
      <c r="A57" s="61" t="s">
        <v>53</v>
      </c>
      <c r="B57" s="62">
        <f>stażysta!N52</f>
        <v>0</v>
      </c>
      <c r="C57" s="63">
        <f>kontraktowy!N52</f>
        <v>0</v>
      </c>
      <c r="D57" s="63">
        <f>mianowany!N52</f>
        <v>0</v>
      </c>
      <c r="E57" s="77">
        <f>dyplomowany!N52</f>
        <v>0</v>
      </c>
      <c r="F57" s="53"/>
      <c r="G57" s="53"/>
      <c r="H57" s="53"/>
      <c r="I57" s="53"/>
    </row>
    <row r="58" spans="1:9" ht="38.25">
      <c r="A58" s="61" t="s">
        <v>54</v>
      </c>
      <c r="B58" s="62">
        <f>stażysta!N53</f>
        <v>0</v>
      </c>
      <c r="C58" s="63">
        <f>kontraktowy!N53</f>
        <v>0</v>
      </c>
      <c r="D58" s="63">
        <f>mianowany!N53</f>
        <v>0</v>
      </c>
      <c r="E58" s="77">
        <f>dyplomowany!N53</f>
        <v>0</v>
      </c>
      <c r="F58" s="53"/>
      <c r="G58" s="53"/>
      <c r="H58" s="53"/>
      <c r="I58" s="53"/>
    </row>
    <row r="59" spans="1:9" ht="37.5" customHeight="1">
      <c r="A59" s="61" t="s">
        <v>55</v>
      </c>
      <c r="B59" s="62">
        <f>stażysta!N54</f>
        <v>0</v>
      </c>
      <c r="C59" s="63">
        <f>kontraktowy!N54</f>
        <v>0</v>
      </c>
      <c r="D59" s="63">
        <f>mianowany!N54</f>
        <v>0</v>
      </c>
      <c r="E59" s="77">
        <f>dyplomowany!N54</f>
        <v>0</v>
      </c>
      <c r="F59" s="53"/>
      <c r="G59" s="53"/>
      <c r="H59" s="53"/>
      <c r="I59" s="53"/>
    </row>
    <row r="60" spans="1:9" ht="15.75" customHeight="1">
      <c r="A60" s="64" t="s">
        <v>56</v>
      </c>
      <c r="B60" s="65">
        <f>stażysta!N55</f>
        <v>0</v>
      </c>
      <c r="C60" s="66">
        <f>kontraktowy!N55</f>
        <v>0</v>
      </c>
      <c r="D60" s="66">
        <f>mianowany!N55</f>
        <v>0</v>
      </c>
      <c r="E60" s="78">
        <f>dyplomowany!N55</f>
        <v>0</v>
      </c>
      <c r="F60" s="53"/>
      <c r="G60" s="53"/>
      <c r="H60" s="53"/>
      <c r="I60" s="53"/>
    </row>
    <row r="63" spans="1:9">
      <c r="A63" s="67" t="s">
        <v>57</v>
      </c>
      <c r="D63" s="68" t="s">
        <v>58</v>
      </c>
    </row>
    <row r="64" spans="1:9">
      <c r="A64" s="69" t="s">
        <v>59</v>
      </c>
      <c r="D64" s="4" t="s">
        <v>60</v>
      </c>
    </row>
  </sheetData>
  <sheetProtection selectLockedCells="1" selectUnlockedCells="1"/>
  <mergeCells count="10">
    <mergeCell ref="A30:E31"/>
    <mergeCell ref="A33:A34"/>
    <mergeCell ref="B33:E33"/>
    <mergeCell ref="A3:E3"/>
    <mergeCell ref="A5:E5"/>
    <mergeCell ref="B6:E6"/>
    <mergeCell ref="A9:E9"/>
    <mergeCell ref="A10:A12"/>
    <mergeCell ref="B10:E10"/>
    <mergeCell ref="B11:E11"/>
  </mergeCells>
  <phoneticPr fontId="13" type="noConversion"/>
  <conditionalFormatting sqref="A13:A24">
    <cfRule type="expression" dxfId="7" priority="1" stopIfTrue="1">
      <formula>AND(F13&gt;0,F13&lt;4)</formula>
    </cfRule>
    <cfRule type="expression" dxfId="6" priority="2" stopIfTrue="1">
      <formula>(F13=4)</formula>
    </cfRule>
  </conditionalFormatting>
  <dataValidations count="1">
    <dataValidation type="whole" operator="greaterThan" allowBlank="1" showErrorMessage="1" errorTitle="błąd danych" error="należy wpisać dane liczbowe" sqref="E8">
      <formula1>2008</formula1>
      <formula2>0</formula2>
    </dataValidation>
  </dataValidations>
  <pageMargins left="0.74791666666666667" right="0.74791666666666667" top="0.98402777777777772" bottom="0.98402777777777772" header="0.51180555555555551" footer="0.51180555555555551"/>
  <pageSetup paperSize="9" scale="95" firstPageNumber="0" orientation="portrait" horizontalDpi="300" verticalDpi="300" r:id="rId1"/>
  <headerFooter alignWithMargins="0"/>
  <rowBreaks count="1" manualBreakCount="1">
    <brk id="29" max="16383" man="1"/>
  </rowBreaks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1:O55"/>
  <sheetViews>
    <sheetView zoomScale="110" zoomScaleNormal="110" workbookViewId="0">
      <selection activeCell="B57" sqref="B57"/>
    </sheetView>
  </sheetViews>
  <sheetFormatPr defaultColWidth="8.7109375" defaultRowHeight="12.75"/>
  <cols>
    <col min="1" max="1" width="30.7109375" customWidth="1"/>
    <col min="2" max="2" width="12" customWidth="1"/>
    <col min="3" max="3" width="12.28515625" customWidth="1"/>
    <col min="4" max="4" width="13.140625" customWidth="1"/>
    <col min="5" max="6" width="9.7109375" customWidth="1"/>
    <col min="7" max="7" width="12.85546875" customWidth="1"/>
    <col min="8" max="13" width="9.7109375" customWidth="1"/>
    <col min="14" max="14" width="11.7109375" customWidth="1"/>
  </cols>
  <sheetData>
    <row r="1" spans="1:13" ht="18">
      <c r="A1" s="1" t="s">
        <v>0</v>
      </c>
      <c r="E1" s="2"/>
      <c r="H1" s="2"/>
      <c r="I1" s="2"/>
      <c r="M1" s="2"/>
    </row>
    <row r="2" spans="1:13">
      <c r="A2" s="86" t="s">
        <v>90</v>
      </c>
      <c r="E2" s="87"/>
    </row>
    <row r="3" spans="1:13">
      <c r="A3" s="34"/>
    </row>
    <row r="4" spans="1:13" ht="14.25" customHeight="1">
      <c r="A4" s="10" t="s">
        <v>4</v>
      </c>
      <c r="D4" s="88"/>
      <c r="E4" s="89"/>
      <c r="H4" s="88"/>
      <c r="I4" s="89"/>
      <c r="J4" s="89"/>
      <c r="K4" s="89"/>
      <c r="L4" s="88"/>
      <c r="M4" s="89"/>
    </row>
    <row r="5" spans="1:13" ht="36.75" customHeight="1">
      <c r="A5" s="472" t="s">
        <v>91</v>
      </c>
      <c r="B5" s="472"/>
      <c r="C5" s="472"/>
      <c r="D5" s="472"/>
      <c r="E5" s="472"/>
      <c r="H5" s="88"/>
      <c r="I5" s="89"/>
      <c r="J5" s="89"/>
      <c r="K5" s="89"/>
      <c r="L5" s="88"/>
      <c r="M5" s="89"/>
    </row>
    <row r="6" spans="1:13" ht="14.25" customHeight="1">
      <c r="A6" s="90"/>
      <c r="D6" s="88"/>
      <c r="E6" s="89"/>
      <c r="H6" s="88"/>
      <c r="I6" s="89"/>
      <c r="J6" s="89"/>
      <c r="K6" s="89"/>
      <c r="L6" s="88"/>
      <c r="M6" s="89"/>
    </row>
    <row r="7" spans="1:13" ht="14.25" customHeight="1">
      <c r="A7" s="473" t="s">
        <v>7</v>
      </c>
      <c r="B7" s="91" t="s">
        <v>8</v>
      </c>
      <c r="C7" s="92"/>
      <c r="D7" s="92"/>
      <c r="E7" s="92"/>
      <c r="H7" s="88"/>
      <c r="I7" s="89"/>
      <c r="J7" s="89"/>
      <c r="K7" s="89"/>
      <c r="L7" s="88"/>
      <c r="M7" s="89"/>
    </row>
    <row r="8" spans="1:13" ht="28.5" customHeight="1">
      <c r="A8" s="473"/>
      <c r="B8" s="93" t="s">
        <v>10</v>
      </c>
      <c r="C8" s="94"/>
      <c r="D8" s="94"/>
      <c r="E8" s="94"/>
      <c r="H8" s="88"/>
      <c r="I8" s="89"/>
      <c r="J8" s="89"/>
      <c r="K8" s="89"/>
      <c r="L8" s="88"/>
      <c r="M8" s="89"/>
    </row>
    <row r="9" spans="1:13" ht="14.25" customHeight="1">
      <c r="A9" s="95" t="s">
        <v>14</v>
      </c>
      <c r="B9" s="96"/>
      <c r="C9" s="97"/>
      <c r="D9" s="97"/>
      <c r="E9" s="97"/>
      <c r="H9" s="88"/>
      <c r="I9" s="89"/>
      <c r="J9" s="89"/>
      <c r="K9" s="89"/>
      <c r="L9" s="88"/>
      <c r="M9" s="89"/>
    </row>
    <row r="10" spans="1:13" ht="14.25" customHeight="1">
      <c r="A10" s="95" t="s">
        <v>15</v>
      </c>
      <c r="B10" s="96"/>
      <c r="C10" s="97"/>
      <c r="D10" s="97"/>
      <c r="E10" s="97"/>
      <c r="H10" s="88"/>
      <c r="I10" s="89"/>
      <c r="J10" s="89"/>
      <c r="K10" s="89"/>
      <c r="L10" s="88"/>
      <c r="M10" s="89"/>
    </row>
    <row r="11" spans="1:13" ht="14.25" customHeight="1">
      <c r="A11" s="95" t="s">
        <v>16</v>
      </c>
      <c r="B11" s="96"/>
      <c r="C11" s="97"/>
      <c r="D11" s="97"/>
      <c r="E11" s="97"/>
      <c r="H11" s="88"/>
      <c r="I11" s="89"/>
      <c r="J11" s="89"/>
      <c r="K11" s="89"/>
      <c r="L11" s="88"/>
      <c r="M11" s="89"/>
    </row>
    <row r="12" spans="1:13" ht="14.25" customHeight="1">
      <c r="A12" s="95" t="s">
        <v>17</v>
      </c>
      <c r="B12" s="96"/>
      <c r="C12" s="97"/>
      <c r="D12" s="97"/>
      <c r="E12" s="97"/>
      <c r="H12" s="88"/>
      <c r="I12" s="89"/>
      <c r="J12" s="89"/>
      <c r="K12" s="89"/>
      <c r="L12" s="88"/>
      <c r="M12" s="89"/>
    </row>
    <row r="13" spans="1:13" ht="14.25" customHeight="1">
      <c r="A13" s="95" t="s">
        <v>18</v>
      </c>
      <c r="B13" s="96"/>
      <c r="C13" s="97"/>
      <c r="D13" s="97"/>
      <c r="E13" s="97"/>
      <c r="H13" s="88"/>
      <c r="I13" s="89"/>
      <c r="J13" s="89"/>
      <c r="K13" s="89"/>
      <c r="L13" s="88"/>
      <c r="M13" s="89"/>
    </row>
    <row r="14" spans="1:13" ht="14.25" customHeight="1">
      <c r="A14" s="95" t="s">
        <v>19</v>
      </c>
      <c r="B14" s="96"/>
      <c r="C14" s="97"/>
      <c r="D14" s="97"/>
      <c r="E14" s="97"/>
      <c r="H14" s="88"/>
      <c r="I14" s="89"/>
      <c r="J14" s="89"/>
      <c r="K14" s="89"/>
      <c r="L14" s="88"/>
      <c r="M14" s="89"/>
    </row>
    <row r="15" spans="1:13" ht="14.25" customHeight="1">
      <c r="A15" s="95" t="s">
        <v>20</v>
      </c>
      <c r="B15" s="96"/>
      <c r="C15" s="97"/>
      <c r="D15" s="97"/>
      <c r="E15" s="97"/>
      <c r="H15" s="88"/>
      <c r="I15" s="89"/>
      <c r="J15" s="89"/>
      <c r="K15" s="89"/>
      <c r="L15" s="88"/>
      <c r="M15" s="89"/>
    </row>
    <row r="16" spans="1:13" ht="14.25" customHeight="1">
      <c r="A16" s="95" t="s">
        <v>21</v>
      </c>
      <c r="B16" s="96"/>
      <c r="D16" s="97"/>
      <c r="E16" s="97"/>
      <c r="H16" s="88"/>
      <c r="I16" s="89"/>
      <c r="J16" s="89"/>
      <c r="K16" s="89"/>
      <c r="L16" s="88"/>
      <c r="M16" s="89"/>
    </row>
    <row r="17" spans="1:15" ht="14.25" customHeight="1">
      <c r="A17" s="95" t="s">
        <v>22</v>
      </c>
      <c r="B17" s="96"/>
      <c r="C17" s="97"/>
      <c r="D17" s="97"/>
      <c r="E17" s="97"/>
      <c r="H17" s="88"/>
      <c r="I17" s="89"/>
      <c r="J17" s="89"/>
      <c r="K17" s="89"/>
      <c r="L17" s="88"/>
      <c r="M17" s="89"/>
    </row>
    <row r="18" spans="1:15" ht="14.25" customHeight="1">
      <c r="A18" s="95" t="s">
        <v>23</v>
      </c>
      <c r="B18" s="96"/>
      <c r="C18" s="97"/>
      <c r="D18" s="97"/>
      <c r="E18" s="97"/>
      <c r="H18" s="88"/>
      <c r="I18" s="89"/>
      <c r="J18" s="89"/>
      <c r="K18" s="89"/>
      <c r="L18" s="88"/>
      <c r="M18" s="89"/>
    </row>
    <row r="19" spans="1:15" ht="14.25" customHeight="1">
      <c r="A19" s="95" t="s">
        <v>24</v>
      </c>
      <c r="B19" s="96"/>
      <c r="C19" s="97"/>
      <c r="D19" s="97"/>
      <c r="E19" s="97"/>
      <c r="H19" s="88"/>
      <c r="I19" s="89"/>
      <c r="J19" s="89"/>
      <c r="K19" s="89"/>
      <c r="L19" s="88"/>
      <c r="M19" s="89"/>
    </row>
    <row r="20" spans="1:15" ht="14.25" customHeight="1">
      <c r="A20" s="95" t="s">
        <v>25</v>
      </c>
      <c r="B20" s="96"/>
      <c r="D20" s="97"/>
      <c r="E20" s="97"/>
      <c r="G20" s="41"/>
      <c r="H20" s="88"/>
      <c r="I20" s="89"/>
      <c r="J20" s="89"/>
      <c r="K20" s="89"/>
      <c r="L20" s="88"/>
      <c r="M20" s="89"/>
    </row>
    <row r="21" spans="1:1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</row>
    <row r="22" spans="1:15" ht="14.25" customHeight="1">
      <c r="A22" s="98" t="s">
        <v>26</v>
      </c>
      <c r="B22" s="99" t="str">
        <f>IF(COUNTA(B9:B16)&lt;&gt;0,AVERAGE(B9:B16),"")</f>
        <v/>
      </c>
      <c r="C22" s="97"/>
      <c r="D22" s="97"/>
      <c r="E22" s="97"/>
      <c r="H22" s="88"/>
      <c r="I22" s="89"/>
      <c r="J22" s="89"/>
      <c r="K22" s="89"/>
      <c r="L22" s="88"/>
      <c r="M22" s="89"/>
    </row>
    <row r="23" spans="1:15" ht="14.25" customHeight="1">
      <c r="A23" s="98" t="s">
        <v>27</v>
      </c>
      <c r="B23" s="100" t="str">
        <f>IF(COUNTA(B17:B20)&lt;&gt;0,AVERAGE(B17:B20),"")</f>
        <v/>
      </c>
      <c r="C23" s="101"/>
      <c r="D23" s="102"/>
      <c r="E23" s="102"/>
      <c r="G23" s="103"/>
      <c r="H23" s="88"/>
      <c r="I23" s="89"/>
      <c r="J23" s="89"/>
      <c r="K23" s="89"/>
      <c r="L23" s="88"/>
      <c r="M23" s="89"/>
    </row>
    <row r="24" spans="1:15" ht="14.25" customHeight="1">
      <c r="A24" s="104" t="s">
        <v>28</v>
      </c>
      <c r="B24" s="100" t="str">
        <f>IF(COUNTA(B9:B16,B17:B20)&lt;&gt;0,AVERAGE(B9:B16,B17:B20),"")</f>
        <v/>
      </c>
      <c r="C24" s="101"/>
      <c r="D24" s="102"/>
      <c r="E24" s="102"/>
      <c r="G24" s="103"/>
      <c r="H24" s="88"/>
      <c r="I24" s="89"/>
      <c r="J24" s="89"/>
      <c r="K24" s="89"/>
      <c r="L24" s="88"/>
      <c r="M24" s="89"/>
    </row>
    <row r="25" spans="1:15" ht="14.25" customHeight="1">
      <c r="B25" s="53"/>
      <c r="G25" s="41"/>
      <c r="H25" s="88"/>
      <c r="I25" s="89"/>
      <c r="J25" s="89"/>
      <c r="K25" s="89"/>
      <c r="L25" s="88"/>
      <c r="M25" s="89"/>
    </row>
    <row r="26" spans="1:15" ht="12.75" customHeight="1">
      <c r="A26" s="105" t="s">
        <v>92</v>
      </c>
      <c r="B26" s="106"/>
      <c r="C26" s="106"/>
      <c r="D26" s="106"/>
      <c r="E26" s="106"/>
    </row>
    <row r="27" spans="1:1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</row>
    <row r="28" spans="1:15" ht="12.95" customHeight="1">
      <c r="A28" s="474" t="s">
        <v>30</v>
      </c>
      <c r="B28" s="475" t="s">
        <v>93</v>
      </c>
      <c r="C28" s="475"/>
      <c r="D28" s="475"/>
      <c r="E28" s="475"/>
      <c r="F28" s="475"/>
      <c r="G28" s="475"/>
      <c r="H28" s="475"/>
      <c r="I28" s="475"/>
      <c r="J28" s="475"/>
      <c r="K28" s="475"/>
      <c r="L28" s="475"/>
      <c r="M28" s="475"/>
      <c r="N28" s="471" t="s">
        <v>68</v>
      </c>
    </row>
    <row r="29" spans="1:15" ht="19.5" customHeight="1">
      <c r="A29" s="474"/>
      <c r="B29" s="107" t="s">
        <v>14</v>
      </c>
      <c r="C29" s="107" t="s">
        <v>15</v>
      </c>
      <c r="D29" s="107" t="s">
        <v>16</v>
      </c>
      <c r="E29" s="107" t="s">
        <v>17</v>
      </c>
      <c r="F29" s="107" t="s">
        <v>18</v>
      </c>
      <c r="G29" s="107" t="s">
        <v>19</v>
      </c>
      <c r="H29" s="107" t="s">
        <v>20</v>
      </c>
      <c r="I29" s="107" t="s">
        <v>21</v>
      </c>
      <c r="J29" s="107" t="s">
        <v>22</v>
      </c>
      <c r="K29" s="107" t="s">
        <v>23</v>
      </c>
      <c r="L29" s="107" t="s">
        <v>24</v>
      </c>
      <c r="M29" s="107" t="s">
        <v>25</v>
      </c>
      <c r="N29" s="471"/>
    </row>
    <row r="30" spans="1:15" ht="26.25" customHeight="1">
      <c r="A30" s="108" t="s">
        <v>31</v>
      </c>
      <c r="B30" s="109">
        <f t="shared" ref="B30:M30" si="0">B31+B32</f>
        <v>0</v>
      </c>
      <c r="C30" s="109">
        <f t="shared" si="0"/>
        <v>0</v>
      </c>
      <c r="D30" s="109">
        <f t="shared" si="0"/>
        <v>0</v>
      </c>
      <c r="E30" s="109">
        <f t="shared" si="0"/>
        <v>0</v>
      </c>
      <c r="F30" s="109">
        <f t="shared" si="0"/>
        <v>0</v>
      </c>
      <c r="G30" s="109">
        <f t="shared" si="0"/>
        <v>0</v>
      </c>
      <c r="H30" s="109">
        <f t="shared" si="0"/>
        <v>0</v>
      </c>
      <c r="I30" s="109">
        <f t="shared" si="0"/>
        <v>0</v>
      </c>
      <c r="J30" s="109">
        <f t="shared" si="0"/>
        <v>0</v>
      </c>
      <c r="K30" s="109">
        <f t="shared" si="0"/>
        <v>0</v>
      </c>
      <c r="L30" s="109">
        <f t="shared" si="0"/>
        <v>0</v>
      </c>
      <c r="M30" s="109">
        <f t="shared" si="0"/>
        <v>0</v>
      </c>
      <c r="N30" s="109">
        <f>SUM(B30:M30)</f>
        <v>0</v>
      </c>
      <c r="O30" s="53"/>
    </row>
    <row r="31" spans="1:15" ht="15" customHeight="1">
      <c r="A31" s="110" t="s">
        <v>32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2">
        <f>SUM(B31:M31)</f>
        <v>0</v>
      </c>
    </row>
    <row r="32" spans="1:15" ht="47.25">
      <c r="A32" s="113" t="s">
        <v>33</v>
      </c>
      <c r="B32" s="114">
        <f t="shared" ref="B32:M32" si="1">SUM(B34:B55)</f>
        <v>0</v>
      </c>
      <c r="C32" s="114">
        <f t="shared" si="1"/>
        <v>0</v>
      </c>
      <c r="D32" s="114">
        <f t="shared" si="1"/>
        <v>0</v>
      </c>
      <c r="E32" s="114">
        <f t="shared" si="1"/>
        <v>0</v>
      </c>
      <c r="F32" s="114">
        <f t="shared" si="1"/>
        <v>0</v>
      </c>
      <c r="G32" s="114">
        <f t="shared" si="1"/>
        <v>0</v>
      </c>
      <c r="H32" s="114">
        <f t="shared" si="1"/>
        <v>0</v>
      </c>
      <c r="I32" s="114">
        <f t="shared" si="1"/>
        <v>0</v>
      </c>
      <c r="J32" s="114">
        <f t="shared" si="1"/>
        <v>0</v>
      </c>
      <c r="K32" s="114">
        <f t="shared" si="1"/>
        <v>0</v>
      </c>
      <c r="L32" s="114">
        <f t="shared" si="1"/>
        <v>0</v>
      </c>
      <c r="M32" s="114">
        <f t="shared" si="1"/>
        <v>0</v>
      </c>
      <c r="N32" s="112">
        <f>SUM(B32:M32)</f>
        <v>0</v>
      </c>
      <c r="O32" s="53"/>
    </row>
    <row r="33" spans="1:14">
      <c r="A33" s="115" t="s">
        <v>34</v>
      </c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2"/>
    </row>
    <row r="34" spans="1:14">
      <c r="A34" s="115" t="s">
        <v>35</v>
      </c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2">
        <f t="shared" ref="N34:N55" si="2">SUM(B34:M34)</f>
        <v>0</v>
      </c>
    </row>
    <row r="35" spans="1:14" ht="25.5">
      <c r="A35" s="115" t="s">
        <v>36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2">
        <f t="shared" si="2"/>
        <v>0</v>
      </c>
    </row>
    <row r="36" spans="1:14">
      <c r="A36" s="115" t="s">
        <v>37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2">
        <f t="shared" si="2"/>
        <v>0</v>
      </c>
    </row>
    <row r="37" spans="1:14">
      <c r="A37" s="115" t="s">
        <v>38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2">
        <f t="shared" si="2"/>
        <v>0</v>
      </c>
    </row>
    <row r="38" spans="1:14" ht="25.5">
      <c r="A38" s="115" t="s">
        <v>39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2">
        <f t="shared" si="2"/>
        <v>0</v>
      </c>
    </row>
    <row r="39" spans="1:14">
      <c r="A39" s="115" t="s">
        <v>40</v>
      </c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2">
        <f t="shared" si="2"/>
        <v>0</v>
      </c>
    </row>
    <row r="40" spans="1:14">
      <c r="A40" s="115" t="s">
        <v>41</v>
      </c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2">
        <f t="shared" si="2"/>
        <v>0</v>
      </c>
    </row>
    <row r="41" spans="1:14">
      <c r="A41" s="115" t="s">
        <v>42</v>
      </c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2">
        <f t="shared" si="2"/>
        <v>0</v>
      </c>
    </row>
    <row r="42" spans="1:14" ht="25.5">
      <c r="A42" s="115" t="s">
        <v>43</v>
      </c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2">
        <f t="shared" si="2"/>
        <v>0</v>
      </c>
    </row>
    <row r="43" spans="1:14">
      <c r="A43" s="115" t="s">
        <v>44</v>
      </c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2">
        <f t="shared" si="2"/>
        <v>0</v>
      </c>
    </row>
    <row r="44" spans="1:14">
      <c r="A44" s="115" t="s">
        <v>45</v>
      </c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2">
        <f t="shared" si="2"/>
        <v>0</v>
      </c>
    </row>
    <row r="45" spans="1:14">
      <c r="A45" s="115" t="s">
        <v>46</v>
      </c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2">
        <f t="shared" si="2"/>
        <v>0</v>
      </c>
    </row>
    <row r="46" spans="1:14" ht="25.5">
      <c r="A46" s="115" t="s">
        <v>47</v>
      </c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2">
        <f t="shared" si="2"/>
        <v>0</v>
      </c>
    </row>
    <row r="47" spans="1:14">
      <c r="A47" s="115" t="s">
        <v>48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2">
        <f t="shared" si="2"/>
        <v>0</v>
      </c>
    </row>
    <row r="48" spans="1:14">
      <c r="A48" s="115" t="s">
        <v>49</v>
      </c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2">
        <f t="shared" si="2"/>
        <v>0</v>
      </c>
    </row>
    <row r="49" spans="1:14" ht="25.5">
      <c r="A49" s="115" t="s">
        <v>50</v>
      </c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2">
        <f t="shared" si="2"/>
        <v>0</v>
      </c>
    </row>
    <row r="50" spans="1:14">
      <c r="A50" s="115" t="s">
        <v>51</v>
      </c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2">
        <f t="shared" si="2"/>
        <v>0</v>
      </c>
    </row>
    <row r="51" spans="1:14" ht="25.5">
      <c r="A51" s="115" t="s">
        <v>52</v>
      </c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2">
        <f t="shared" si="2"/>
        <v>0</v>
      </c>
    </row>
    <row r="52" spans="1:14" ht="38.25">
      <c r="A52" s="115" t="s">
        <v>53</v>
      </c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2">
        <f t="shared" si="2"/>
        <v>0</v>
      </c>
    </row>
    <row r="53" spans="1:14" ht="38.25">
      <c r="A53" s="115" t="s">
        <v>54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2">
        <f t="shared" si="2"/>
        <v>0</v>
      </c>
    </row>
    <row r="54" spans="1:14" ht="37.5" customHeight="1">
      <c r="A54" s="115" t="s">
        <v>55</v>
      </c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2">
        <f t="shared" si="2"/>
        <v>0</v>
      </c>
    </row>
    <row r="55" spans="1:14" ht="15.75" customHeight="1">
      <c r="A55" s="115" t="s">
        <v>56</v>
      </c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2">
        <f t="shared" si="2"/>
        <v>0</v>
      </c>
    </row>
  </sheetData>
  <sheetProtection selectLockedCells="1" selectUnlockedCells="1"/>
  <mergeCells count="5">
    <mergeCell ref="N28:N29"/>
    <mergeCell ref="A5:E5"/>
    <mergeCell ref="A7:A8"/>
    <mergeCell ref="A28:A29"/>
    <mergeCell ref="B28:M28"/>
  </mergeCells>
  <phoneticPr fontId="13" type="noConversion"/>
  <conditionalFormatting sqref="A9:A20">
    <cfRule type="expression" dxfId="5" priority="1" stopIfTrue="1">
      <formula>+ISNUMBER(B9)</formula>
    </cfRule>
  </conditionalFormatting>
  <dataValidations count="1">
    <dataValidation type="decimal" operator="greaterThanOrEqual" allowBlank="1" showErrorMessage="1" errorTitle="błąd danych" error="należy wpisać wartość liczbową" sqref="B9:B20 B31:M31 B34:M55">
      <formula1>0</formula1>
      <formula2>0</formula2>
    </dataValidation>
  </dataValidations>
  <pageMargins left="0.74791666666666667" right="0.74791666666666667" top="0.98402777777777772" bottom="0.98402777777777772" header="0.51180555555555551" footer="0.51180555555555551"/>
  <pageSetup paperSize="9" scale="74" firstPageNumber="0" orientation="landscape" horizontalDpi="300" verticalDpi="300" r:id="rId1"/>
  <headerFooter alignWithMargins="0"/>
  <rowBreaks count="1" manualBreakCount="1">
    <brk id="2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dimension ref="A1:O55"/>
  <sheetViews>
    <sheetView topLeftCell="A22" zoomScale="110" zoomScaleNormal="110" workbookViewId="0">
      <selection activeCell="H21" sqref="H21"/>
    </sheetView>
  </sheetViews>
  <sheetFormatPr defaultColWidth="8.7109375" defaultRowHeight="12.75"/>
  <cols>
    <col min="1" max="1" width="30" customWidth="1"/>
    <col min="2" max="2" width="12" customWidth="1"/>
    <col min="3" max="6" width="9.7109375" customWidth="1"/>
    <col min="7" max="7" width="11.5703125" customWidth="1"/>
    <col min="8" max="13" width="9.7109375" customWidth="1"/>
    <col min="14" max="14" width="11.7109375" customWidth="1"/>
    <col min="15" max="15" width="10.140625" customWidth="1"/>
  </cols>
  <sheetData>
    <row r="1" spans="1:13" ht="18">
      <c r="A1" s="1" t="s">
        <v>0</v>
      </c>
      <c r="E1" s="2"/>
      <c r="H1" s="2"/>
      <c r="I1" s="2"/>
      <c r="M1" s="2"/>
    </row>
    <row r="2" spans="1:13">
      <c r="A2" s="86" t="s">
        <v>94</v>
      </c>
      <c r="E2" s="87"/>
    </row>
    <row r="3" spans="1:13">
      <c r="A3" s="34"/>
    </row>
    <row r="4" spans="1:13" ht="14.25" customHeight="1">
      <c r="A4" s="10" t="s">
        <v>4</v>
      </c>
      <c r="D4" s="88"/>
      <c r="E4" s="89"/>
      <c r="H4" s="88"/>
      <c r="I4" s="89"/>
      <c r="J4" s="89"/>
      <c r="K4" s="89"/>
      <c r="L4" s="88"/>
      <c r="M4" s="89"/>
    </row>
    <row r="5" spans="1:13" ht="37.5" customHeight="1">
      <c r="A5" s="472" t="s">
        <v>91</v>
      </c>
      <c r="B5" s="472"/>
      <c r="C5" s="472"/>
      <c r="D5" s="472"/>
      <c r="E5" s="472"/>
      <c r="H5" s="88"/>
      <c r="I5" s="89"/>
      <c r="J5" s="89"/>
      <c r="K5" s="89"/>
      <c r="L5" s="88"/>
      <c r="M5" s="89"/>
    </row>
    <row r="6" spans="1:13" ht="14.25" customHeight="1">
      <c r="A6" s="90"/>
      <c r="D6" s="88"/>
      <c r="E6" s="89"/>
      <c r="H6" s="88"/>
      <c r="I6" s="89"/>
      <c r="J6" s="89"/>
      <c r="K6" s="89"/>
      <c r="L6" s="88"/>
      <c r="M6" s="89"/>
    </row>
    <row r="7" spans="1:13" ht="14.25" customHeight="1">
      <c r="A7" s="473" t="s">
        <v>7</v>
      </c>
      <c r="B7" s="91" t="s">
        <v>8</v>
      </c>
      <c r="C7" s="92"/>
      <c r="D7" s="92"/>
      <c r="E7" s="92"/>
      <c r="H7" s="88"/>
      <c r="I7" s="89"/>
      <c r="J7" s="89"/>
      <c r="K7" s="89"/>
      <c r="L7" s="88"/>
      <c r="M7" s="89"/>
    </row>
    <row r="8" spans="1:13" ht="28.5" customHeight="1">
      <c r="A8" s="473"/>
      <c r="B8" s="93" t="s">
        <v>11</v>
      </c>
      <c r="C8" s="94"/>
      <c r="D8" s="94"/>
      <c r="E8" s="94"/>
      <c r="H8" s="88"/>
      <c r="I8" s="89"/>
      <c r="J8" s="89"/>
      <c r="K8" s="89"/>
      <c r="L8" s="88"/>
      <c r="M8" s="89"/>
    </row>
    <row r="9" spans="1:13" ht="14.25" customHeight="1">
      <c r="A9" s="95" t="s">
        <v>14</v>
      </c>
      <c r="B9" s="96"/>
      <c r="C9" s="97"/>
      <c r="D9" s="97"/>
      <c r="E9" s="97"/>
      <c r="H9" s="88"/>
      <c r="I9" s="89"/>
      <c r="J9" s="89"/>
      <c r="K9" s="89"/>
      <c r="L9" s="88"/>
      <c r="M9" s="89"/>
    </row>
    <row r="10" spans="1:13" ht="14.25" customHeight="1">
      <c r="A10" s="95" t="s">
        <v>15</v>
      </c>
      <c r="B10" s="96"/>
      <c r="C10" s="97"/>
      <c r="D10" s="97"/>
      <c r="E10" s="97"/>
      <c r="H10" s="88"/>
      <c r="I10" s="89"/>
      <c r="J10" s="89"/>
      <c r="K10" s="89"/>
      <c r="L10" s="88"/>
      <c r="M10" s="89"/>
    </row>
    <row r="11" spans="1:13" ht="14.25" customHeight="1">
      <c r="A11" s="95" t="s">
        <v>16</v>
      </c>
      <c r="B11" s="96"/>
      <c r="C11" s="97"/>
      <c r="D11" s="97"/>
      <c r="E11" s="97"/>
      <c r="H11" s="88"/>
      <c r="I11" s="89"/>
      <c r="J11" s="89"/>
      <c r="K11" s="89"/>
      <c r="L11" s="88"/>
      <c r="M11" s="89"/>
    </row>
    <row r="12" spans="1:13" ht="14.25" customHeight="1">
      <c r="A12" s="95" t="s">
        <v>17</v>
      </c>
      <c r="B12" s="96"/>
      <c r="C12" s="97"/>
      <c r="D12" s="97"/>
      <c r="E12" s="97"/>
      <c r="H12" s="88"/>
      <c r="I12" s="89"/>
      <c r="J12" s="89"/>
      <c r="K12" s="89"/>
      <c r="L12" s="88"/>
      <c r="M12" s="89"/>
    </row>
    <row r="13" spans="1:13" ht="14.25" customHeight="1">
      <c r="A13" s="95" t="s">
        <v>18</v>
      </c>
      <c r="B13" s="96"/>
      <c r="C13" s="97"/>
      <c r="D13" s="97"/>
      <c r="E13" s="97"/>
      <c r="H13" s="88"/>
      <c r="I13" s="89"/>
      <c r="J13" s="89"/>
      <c r="K13" s="89"/>
      <c r="L13" s="88"/>
      <c r="M13" s="89"/>
    </row>
    <row r="14" spans="1:13" ht="14.25" customHeight="1">
      <c r="A14" s="95" t="s">
        <v>19</v>
      </c>
      <c r="B14" s="96"/>
      <c r="C14" s="97"/>
      <c r="D14" s="97"/>
      <c r="E14" s="97"/>
      <c r="H14" s="88"/>
      <c r="I14" s="89"/>
      <c r="J14" s="89"/>
      <c r="K14" s="89"/>
      <c r="L14" s="88"/>
      <c r="M14" s="89"/>
    </row>
    <row r="15" spans="1:13" ht="14.25" customHeight="1">
      <c r="A15" s="95" t="s">
        <v>20</v>
      </c>
      <c r="B15" s="96"/>
      <c r="C15" s="97"/>
      <c r="D15" s="97"/>
      <c r="E15" s="97"/>
      <c r="H15" s="88"/>
      <c r="I15" s="89"/>
      <c r="J15" s="89"/>
      <c r="K15" s="89"/>
      <c r="L15" s="88"/>
      <c r="M15" s="89"/>
    </row>
    <row r="16" spans="1:13" ht="14.25" customHeight="1">
      <c r="A16" s="95" t="s">
        <v>21</v>
      </c>
      <c r="B16" s="96"/>
      <c r="D16" s="97"/>
      <c r="E16" s="97"/>
      <c r="H16" s="88"/>
      <c r="I16" s="89"/>
      <c r="J16" s="89"/>
      <c r="K16" s="89"/>
      <c r="L16" s="88"/>
      <c r="M16" s="89"/>
    </row>
    <row r="17" spans="1:15" ht="14.25" customHeight="1">
      <c r="A17" s="95" t="s">
        <v>22</v>
      </c>
      <c r="B17" s="96"/>
      <c r="C17" s="97"/>
      <c r="D17" s="97"/>
      <c r="E17" s="97"/>
      <c r="H17" s="88"/>
      <c r="I17" s="89"/>
      <c r="J17" s="89"/>
      <c r="K17" s="89"/>
      <c r="L17" s="88"/>
      <c r="M17" s="89"/>
    </row>
    <row r="18" spans="1:15" ht="14.25" customHeight="1">
      <c r="A18" s="95" t="s">
        <v>23</v>
      </c>
      <c r="B18" s="96"/>
      <c r="C18" s="97"/>
      <c r="D18" s="97"/>
      <c r="E18" s="97"/>
      <c r="H18" s="88"/>
      <c r="I18" s="89"/>
      <c r="J18" s="89"/>
      <c r="K18" s="89"/>
      <c r="L18" s="88"/>
      <c r="M18" s="89"/>
    </row>
    <row r="19" spans="1:15" ht="14.25" customHeight="1">
      <c r="A19" s="95" t="s">
        <v>24</v>
      </c>
      <c r="B19" s="96"/>
      <c r="C19" s="97"/>
      <c r="D19" s="97"/>
      <c r="E19" s="97"/>
      <c r="H19" s="88"/>
      <c r="I19" s="89"/>
      <c r="J19" s="89"/>
      <c r="K19" s="89"/>
      <c r="L19" s="88"/>
      <c r="M19" s="89"/>
    </row>
    <row r="20" spans="1:15" ht="14.25" customHeight="1">
      <c r="A20" s="95" t="s">
        <v>25</v>
      </c>
      <c r="B20" s="96"/>
      <c r="D20" s="97"/>
      <c r="E20" s="97"/>
      <c r="H20" s="88"/>
      <c r="I20" s="89"/>
      <c r="J20" s="89"/>
      <c r="K20" s="89"/>
      <c r="L20" s="88"/>
      <c r="M20" s="89"/>
    </row>
    <row r="21" spans="1:15">
      <c r="A21" s="97"/>
      <c r="B21" s="97"/>
      <c r="C21" s="97"/>
      <c r="D21" s="97"/>
      <c r="E21" s="97"/>
      <c r="H21" s="88"/>
      <c r="I21" s="89"/>
      <c r="J21" s="89"/>
      <c r="K21" s="89"/>
      <c r="L21" s="88"/>
      <c r="M21" s="89"/>
    </row>
    <row r="22" spans="1:15" ht="14.25" customHeight="1">
      <c r="A22" s="98" t="s">
        <v>26</v>
      </c>
      <c r="B22" s="99" t="str">
        <f>IF(COUNTA(B9:B16)&lt;&gt;0,AVERAGE(B9:B16),"")</f>
        <v/>
      </c>
      <c r="C22" s="97"/>
      <c r="D22" s="97"/>
      <c r="E22" s="97"/>
      <c r="H22" s="88"/>
      <c r="I22" s="89"/>
      <c r="J22" s="89"/>
      <c r="K22" s="89"/>
      <c r="L22" s="88"/>
      <c r="M22" s="89"/>
    </row>
    <row r="23" spans="1:15" ht="14.25" customHeight="1">
      <c r="A23" s="98" t="s">
        <v>27</v>
      </c>
      <c r="B23" s="99" t="str">
        <f>IF(COUNTA(B17:B20)&lt;&gt;0,AVERAGE(B17:B20),"")</f>
        <v/>
      </c>
      <c r="C23" s="102"/>
      <c r="D23" s="102"/>
      <c r="E23" s="102"/>
      <c r="G23" s="103"/>
      <c r="H23" s="88"/>
      <c r="I23" s="89"/>
      <c r="J23" s="89"/>
      <c r="K23" s="89"/>
      <c r="L23" s="88"/>
      <c r="M23" s="89"/>
    </row>
    <row r="24" spans="1:15" ht="14.25" customHeight="1">
      <c r="A24" s="104" t="s">
        <v>28</v>
      </c>
      <c r="B24" s="100" t="str">
        <f>IF(COUNTA(B9:B16,B17:B20)&lt;&gt;0,AVERAGE(B9:B16,B17:B20),"")</f>
        <v/>
      </c>
      <c r="H24" s="88"/>
      <c r="I24" s="89"/>
      <c r="J24" s="89"/>
      <c r="K24" s="89"/>
      <c r="L24" s="88"/>
      <c r="M24" s="89"/>
    </row>
    <row r="25" spans="1:15" ht="14.25" customHeight="1">
      <c r="A25" s="41"/>
      <c r="B25" s="101"/>
      <c r="H25" s="88"/>
      <c r="I25" s="89"/>
      <c r="J25" s="89"/>
      <c r="K25" s="89"/>
      <c r="L25" s="88"/>
      <c r="M25" s="89"/>
    </row>
    <row r="26" spans="1:15" ht="12.75" customHeight="1">
      <c r="A26" s="105" t="s">
        <v>95</v>
      </c>
      <c r="B26" s="106"/>
      <c r="C26" s="106"/>
      <c r="D26" s="106"/>
      <c r="E26" s="106"/>
    </row>
    <row r="27" spans="1:1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</row>
    <row r="28" spans="1:15" ht="12.95" customHeight="1">
      <c r="A28" s="474" t="s">
        <v>30</v>
      </c>
      <c r="B28" s="475" t="s">
        <v>93</v>
      </c>
      <c r="C28" s="475"/>
      <c r="D28" s="475"/>
      <c r="E28" s="475"/>
      <c r="F28" s="475"/>
      <c r="G28" s="475"/>
      <c r="H28" s="475"/>
      <c r="I28" s="475"/>
      <c r="J28" s="475"/>
      <c r="K28" s="475"/>
      <c r="L28" s="475"/>
      <c r="M28" s="475"/>
      <c r="N28" s="471" t="s">
        <v>68</v>
      </c>
    </row>
    <row r="29" spans="1:15" ht="19.5" customHeight="1">
      <c r="A29" s="474"/>
      <c r="B29" s="107" t="s">
        <v>14</v>
      </c>
      <c r="C29" s="107" t="s">
        <v>15</v>
      </c>
      <c r="D29" s="107" t="s">
        <v>16</v>
      </c>
      <c r="E29" s="107" t="s">
        <v>17</v>
      </c>
      <c r="F29" s="107" t="s">
        <v>18</v>
      </c>
      <c r="G29" s="107" t="s">
        <v>19</v>
      </c>
      <c r="H29" s="107" t="s">
        <v>20</v>
      </c>
      <c r="I29" s="107" t="s">
        <v>21</v>
      </c>
      <c r="J29" s="107" t="s">
        <v>22</v>
      </c>
      <c r="K29" s="107" t="s">
        <v>23</v>
      </c>
      <c r="L29" s="107" t="s">
        <v>24</v>
      </c>
      <c r="M29" s="107" t="s">
        <v>25</v>
      </c>
      <c r="N29" s="471"/>
    </row>
    <row r="30" spans="1:15" ht="26.25" customHeight="1">
      <c r="A30" s="108" t="s">
        <v>31</v>
      </c>
      <c r="B30" s="109">
        <f t="shared" ref="B30:M30" si="0">B31+B32</f>
        <v>0</v>
      </c>
      <c r="C30" s="109">
        <f t="shared" si="0"/>
        <v>0</v>
      </c>
      <c r="D30" s="109">
        <f t="shared" si="0"/>
        <v>0</v>
      </c>
      <c r="E30" s="109">
        <f t="shared" si="0"/>
        <v>0</v>
      </c>
      <c r="F30" s="109">
        <f t="shared" si="0"/>
        <v>0</v>
      </c>
      <c r="G30" s="109">
        <f t="shared" si="0"/>
        <v>0</v>
      </c>
      <c r="H30" s="109">
        <f t="shared" si="0"/>
        <v>0</v>
      </c>
      <c r="I30" s="109">
        <f t="shared" si="0"/>
        <v>0</v>
      </c>
      <c r="J30" s="109">
        <f t="shared" si="0"/>
        <v>0</v>
      </c>
      <c r="K30" s="109">
        <f t="shared" si="0"/>
        <v>0</v>
      </c>
      <c r="L30" s="109">
        <f t="shared" si="0"/>
        <v>0</v>
      </c>
      <c r="M30" s="109">
        <f t="shared" si="0"/>
        <v>0</v>
      </c>
      <c r="N30" s="109">
        <f>SUM(B30:M30)</f>
        <v>0</v>
      </c>
      <c r="O30" s="53"/>
    </row>
    <row r="31" spans="1:15" ht="15" customHeight="1">
      <c r="A31" s="110" t="s">
        <v>32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2">
        <f>SUM(B31:M31)</f>
        <v>0</v>
      </c>
    </row>
    <row r="32" spans="1:15" ht="47.25">
      <c r="A32" s="113" t="s">
        <v>33</v>
      </c>
      <c r="B32" s="112">
        <f t="shared" ref="B32:M32" si="1">SUM(B34:B55)</f>
        <v>0</v>
      </c>
      <c r="C32" s="112">
        <f t="shared" si="1"/>
        <v>0</v>
      </c>
      <c r="D32" s="112">
        <f t="shared" si="1"/>
        <v>0</v>
      </c>
      <c r="E32" s="112">
        <f t="shared" si="1"/>
        <v>0</v>
      </c>
      <c r="F32" s="112">
        <f t="shared" si="1"/>
        <v>0</v>
      </c>
      <c r="G32" s="112">
        <f t="shared" si="1"/>
        <v>0</v>
      </c>
      <c r="H32" s="112">
        <f t="shared" si="1"/>
        <v>0</v>
      </c>
      <c r="I32" s="112">
        <f t="shared" si="1"/>
        <v>0</v>
      </c>
      <c r="J32" s="112">
        <f t="shared" si="1"/>
        <v>0</v>
      </c>
      <c r="K32" s="112">
        <f t="shared" si="1"/>
        <v>0</v>
      </c>
      <c r="L32" s="112">
        <f t="shared" si="1"/>
        <v>0</v>
      </c>
      <c r="M32" s="112">
        <f t="shared" si="1"/>
        <v>0</v>
      </c>
      <c r="N32" s="112">
        <f>SUM(B32:M32)</f>
        <v>0</v>
      </c>
      <c r="O32" s="53"/>
    </row>
    <row r="33" spans="1:15">
      <c r="A33" s="115" t="s">
        <v>34</v>
      </c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2"/>
    </row>
    <row r="34" spans="1:15">
      <c r="A34" s="115" t="s">
        <v>35</v>
      </c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2">
        <f t="shared" ref="N34:N55" si="2">SUM(B34:M34)</f>
        <v>0</v>
      </c>
    </row>
    <row r="35" spans="1:15" ht="25.5">
      <c r="A35" s="115" t="s">
        <v>36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2">
        <f t="shared" si="2"/>
        <v>0</v>
      </c>
    </row>
    <row r="36" spans="1:15">
      <c r="A36" s="115" t="s">
        <v>37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2">
        <f t="shared" si="2"/>
        <v>0</v>
      </c>
      <c r="O36" s="5"/>
    </row>
    <row r="37" spans="1:15">
      <c r="A37" s="115" t="s">
        <v>38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2">
        <f t="shared" si="2"/>
        <v>0</v>
      </c>
    </row>
    <row r="38" spans="1:15" ht="25.5">
      <c r="A38" s="115" t="s">
        <v>39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2">
        <f t="shared" si="2"/>
        <v>0</v>
      </c>
    </row>
    <row r="39" spans="1:15">
      <c r="A39" s="115" t="s">
        <v>40</v>
      </c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2">
        <f t="shared" si="2"/>
        <v>0</v>
      </c>
    </row>
    <row r="40" spans="1:15">
      <c r="A40" s="115" t="s">
        <v>41</v>
      </c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2">
        <f t="shared" si="2"/>
        <v>0</v>
      </c>
    </row>
    <row r="41" spans="1:15">
      <c r="A41" s="115" t="s">
        <v>42</v>
      </c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2">
        <f t="shared" si="2"/>
        <v>0</v>
      </c>
    </row>
    <row r="42" spans="1:15" ht="25.5">
      <c r="A42" s="115" t="s">
        <v>43</v>
      </c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2">
        <f t="shared" si="2"/>
        <v>0</v>
      </c>
    </row>
    <row r="43" spans="1:15">
      <c r="A43" s="115" t="s">
        <v>44</v>
      </c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2">
        <f t="shared" si="2"/>
        <v>0</v>
      </c>
    </row>
    <row r="44" spans="1:15">
      <c r="A44" s="115" t="s">
        <v>45</v>
      </c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2">
        <f t="shared" si="2"/>
        <v>0</v>
      </c>
    </row>
    <row r="45" spans="1:15">
      <c r="A45" s="115" t="s">
        <v>46</v>
      </c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2">
        <f t="shared" si="2"/>
        <v>0</v>
      </c>
    </row>
    <row r="46" spans="1:15" ht="25.5">
      <c r="A46" s="115" t="s">
        <v>47</v>
      </c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2">
        <f t="shared" si="2"/>
        <v>0</v>
      </c>
    </row>
    <row r="47" spans="1:15">
      <c r="A47" s="115" t="s">
        <v>48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2">
        <f t="shared" si="2"/>
        <v>0</v>
      </c>
    </row>
    <row r="48" spans="1:15">
      <c r="A48" s="115" t="s">
        <v>49</v>
      </c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2">
        <f t="shared" si="2"/>
        <v>0</v>
      </c>
    </row>
    <row r="49" spans="1:14" ht="25.5">
      <c r="A49" s="115" t="s">
        <v>50</v>
      </c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2">
        <f t="shared" si="2"/>
        <v>0</v>
      </c>
    </row>
    <row r="50" spans="1:14">
      <c r="A50" s="115" t="s">
        <v>51</v>
      </c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2">
        <f t="shared" si="2"/>
        <v>0</v>
      </c>
    </row>
    <row r="51" spans="1:14" ht="25.5">
      <c r="A51" s="115" t="s">
        <v>52</v>
      </c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2">
        <f t="shared" si="2"/>
        <v>0</v>
      </c>
    </row>
    <row r="52" spans="1:14" ht="38.25">
      <c r="A52" s="115" t="s">
        <v>53</v>
      </c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2">
        <f t="shared" si="2"/>
        <v>0</v>
      </c>
    </row>
    <row r="53" spans="1:14" ht="38.25">
      <c r="A53" s="115" t="s">
        <v>54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2">
        <f t="shared" si="2"/>
        <v>0</v>
      </c>
    </row>
    <row r="54" spans="1:14" ht="37.5" customHeight="1">
      <c r="A54" s="115" t="s">
        <v>55</v>
      </c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2">
        <f t="shared" si="2"/>
        <v>0</v>
      </c>
    </row>
    <row r="55" spans="1:14" ht="15.75" customHeight="1">
      <c r="A55" s="115" t="s">
        <v>56</v>
      </c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2">
        <f t="shared" si="2"/>
        <v>0</v>
      </c>
    </row>
  </sheetData>
  <sheetProtection selectLockedCells="1" selectUnlockedCells="1"/>
  <mergeCells count="5">
    <mergeCell ref="N28:N29"/>
    <mergeCell ref="A5:E5"/>
    <mergeCell ref="A7:A8"/>
    <mergeCell ref="A28:A29"/>
    <mergeCell ref="B28:M28"/>
  </mergeCells>
  <phoneticPr fontId="13" type="noConversion"/>
  <conditionalFormatting sqref="A9:A20">
    <cfRule type="expression" dxfId="4" priority="1" stopIfTrue="1">
      <formula>+ISNUMBER(B9)</formula>
    </cfRule>
  </conditionalFormatting>
  <dataValidations count="1">
    <dataValidation type="decimal" operator="greaterThanOrEqual" allowBlank="1" showErrorMessage="1" errorTitle="błąd danych" error="należy wpisać wartości liczbowe" sqref="B9:B20 B31:M31 B34:M55">
      <formula1>0</formula1>
      <formula2>0</formula2>
    </dataValidation>
  </dataValidations>
  <pageMargins left="0.75" right="0.75" top="1" bottom="1" header="0.51180555555555551" footer="0.51180555555555551"/>
  <pageSetup paperSize="9" scale="76" firstPageNumber="0" orientation="landscape" horizontalDpi="300" verticalDpi="300" r:id="rId1"/>
  <headerFooter alignWithMargins="0"/>
  <rowBreaks count="1" manualBreakCount="1">
    <brk id="2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dimension ref="A1:O55"/>
  <sheetViews>
    <sheetView topLeftCell="A58" zoomScale="110" zoomScaleNormal="110" workbookViewId="0">
      <selection activeCell="D23" sqref="D23"/>
    </sheetView>
  </sheetViews>
  <sheetFormatPr defaultColWidth="8.7109375" defaultRowHeight="12.75"/>
  <cols>
    <col min="1" max="1" width="30" customWidth="1"/>
    <col min="2" max="2" width="12" customWidth="1"/>
    <col min="3" max="5" width="9.7109375" customWidth="1"/>
    <col min="6" max="6" width="9.85546875" customWidth="1"/>
    <col min="7" max="13" width="9.7109375" customWidth="1"/>
    <col min="14" max="14" width="11.7109375" customWidth="1"/>
    <col min="15" max="15" width="10.140625" customWidth="1"/>
    <col min="16" max="16" width="10.5703125" customWidth="1"/>
  </cols>
  <sheetData>
    <row r="1" spans="1:13" ht="18">
      <c r="A1" s="3" t="s">
        <v>0</v>
      </c>
      <c r="E1" s="2"/>
      <c r="H1" s="2"/>
      <c r="I1" s="2"/>
      <c r="M1" s="2"/>
    </row>
    <row r="2" spans="1:13">
      <c r="A2" s="34" t="s">
        <v>96</v>
      </c>
      <c r="E2" s="87"/>
    </row>
    <row r="3" spans="1:13">
      <c r="A3" s="34"/>
    </row>
    <row r="4" spans="1:13" ht="14.25" customHeight="1">
      <c r="A4" s="90" t="s">
        <v>4</v>
      </c>
      <c r="D4" s="88"/>
      <c r="E4" s="89"/>
      <c r="H4" s="88"/>
      <c r="I4" s="89"/>
      <c r="J4" s="89"/>
      <c r="K4" s="89"/>
      <c r="L4" s="88"/>
      <c r="M4" s="89"/>
    </row>
    <row r="5" spans="1:13" ht="35.25" customHeight="1">
      <c r="A5" s="477" t="s">
        <v>91</v>
      </c>
      <c r="B5" s="477"/>
      <c r="C5" s="477"/>
      <c r="D5" s="477"/>
      <c r="E5" s="477"/>
      <c r="H5" s="88"/>
      <c r="I5" s="89"/>
      <c r="J5" s="89"/>
      <c r="K5" s="89"/>
      <c r="L5" s="88"/>
      <c r="M5" s="89"/>
    </row>
    <row r="6" spans="1:13" ht="14.25" customHeight="1">
      <c r="A6" s="90"/>
      <c r="D6" s="88"/>
      <c r="E6" s="89"/>
      <c r="H6" s="88"/>
      <c r="I6" s="89"/>
      <c r="J6" s="89"/>
      <c r="K6" s="89"/>
      <c r="L6" s="88"/>
      <c r="M6" s="89"/>
    </row>
    <row r="7" spans="1:13" ht="14.25" customHeight="1">
      <c r="A7" s="478" t="s">
        <v>7</v>
      </c>
      <c r="B7" s="119" t="s">
        <v>8</v>
      </c>
      <c r="C7" s="92"/>
      <c r="D7" s="92"/>
      <c r="E7" s="92"/>
      <c r="H7" s="88"/>
      <c r="I7" s="89"/>
      <c r="J7" s="89"/>
      <c r="K7" s="89"/>
      <c r="L7" s="88"/>
      <c r="M7" s="89"/>
    </row>
    <row r="8" spans="1:13" ht="28.5" customHeight="1">
      <c r="A8" s="478"/>
      <c r="B8" s="120" t="s">
        <v>12</v>
      </c>
      <c r="C8" s="94"/>
      <c r="D8" s="94"/>
      <c r="E8" s="121"/>
      <c r="F8" s="41"/>
      <c r="H8" s="88"/>
      <c r="I8" s="89"/>
      <c r="J8" s="89"/>
      <c r="K8" s="89"/>
      <c r="L8" s="88"/>
      <c r="M8" s="89"/>
    </row>
    <row r="9" spans="1:13" ht="14.25" customHeight="1">
      <c r="A9" s="122" t="s">
        <v>14</v>
      </c>
      <c r="B9" s="96"/>
      <c r="C9" s="97"/>
      <c r="D9" s="97"/>
      <c r="E9" s="41"/>
      <c r="F9" s="41"/>
      <c r="H9" s="88"/>
      <c r="I9" s="89"/>
      <c r="J9" s="89"/>
      <c r="K9" s="89"/>
      <c r="L9" s="88"/>
      <c r="M9" s="89"/>
    </row>
    <row r="10" spans="1:13" ht="14.25" customHeight="1">
      <c r="A10" s="122" t="s">
        <v>15</v>
      </c>
      <c r="B10" s="96"/>
      <c r="C10" s="97"/>
      <c r="D10" s="97"/>
      <c r="E10" s="41"/>
      <c r="F10" s="41"/>
      <c r="H10" s="88"/>
      <c r="I10" s="89"/>
      <c r="J10" s="89"/>
      <c r="K10" s="89"/>
      <c r="L10" s="88"/>
      <c r="M10" s="89"/>
    </row>
    <row r="11" spans="1:13" ht="14.25" customHeight="1">
      <c r="A11" s="122" t="s">
        <v>16</v>
      </c>
      <c r="B11" s="96"/>
      <c r="C11" s="97"/>
      <c r="D11" s="97"/>
      <c r="E11" s="41"/>
      <c r="F11" s="41"/>
      <c r="H11" s="88"/>
      <c r="I11" s="89"/>
      <c r="J11" s="89"/>
      <c r="K11" s="89"/>
      <c r="L11" s="88"/>
      <c r="M11" s="89"/>
    </row>
    <row r="12" spans="1:13" ht="14.25" customHeight="1">
      <c r="A12" s="122" t="s">
        <v>17</v>
      </c>
      <c r="B12" s="96"/>
      <c r="C12" s="97"/>
      <c r="D12" s="97"/>
      <c r="E12" s="41"/>
      <c r="F12" s="41"/>
      <c r="H12" s="88"/>
      <c r="I12" s="89"/>
      <c r="J12" s="89"/>
      <c r="K12" s="89"/>
      <c r="L12" s="88"/>
      <c r="M12" s="89"/>
    </row>
    <row r="13" spans="1:13" ht="14.25" customHeight="1">
      <c r="A13" s="122" t="s">
        <v>18</v>
      </c>
      <c r="B13" s="96"/>
      <c r="C13" s="97"/>
      <c r="D13" s="97"/>
      <c r="E13" s="41"/>
      <c r="F13" s="41"/>
      <c r="H13" s="88"/>
      <c r="I13" s="89"/>
      <c r="J13" s="89"/>
      <c r="K13" s="89"/>
      <c r="L13" s="88"/>
      <c r="M13" s="89"/>
    </row>
    <row r="14" spans="1:13" ht="14.25" customHeight="1">
      <c r="A14" s="122" t="s">
        <v>19</v>
      </c>
      <c r="B14" s="96"/>
      <c r="C14" s="97"/>
      <c r="D14" s="97"/>
      <c r="E14" s="41"/>
      <c r="F14" s="41"/>
      <c r="H14" s="88"/>
      <c r="I14" s="89"/>
      <c r="J14" s="89"/>
      <c r="K14" s="89"/>
      <c r="L14" s="88"/>
      <c r="M14" s="89"/>
    </row>
    <row r="15" spans="1:13" ht="14.25" customHeight="1">
      <c r="A15" s="122" t="s">
        <v>20</v>
      </c>
      <c r="B15" s="96"/>
      <c r="C15" s="97"/>
      <c r="D15" s="97"/>
      <c r="E15" s="41"/>
      <c r="F15" s="41"/>
      <c r="H15" s="88"/>
      <c r="I15" s="89"/>
      <c r="J15" s="89"/>
      <c r="K15" s="89"/>
      <c r="L15" s="88"/>
      <c r="M15" s="89"/>
    </row>
    <row r="16" spans="1:13" ht="14.25" customHeight="1">
      <c r="A16" s="122" t="s">
        <v>21</v>
      </c>
      <c r="B16" s="96"/>
      <c r="D16" s="97"/>
      <c r="E16" s="41"/>
      <c r="F16" s="41"/>
      <c r="H16" s="88"/>
      <c r="I16" s="89"/>
      <c r="J16" s="89"/>
      <c r="K16" s="89"/>
      <c r="L16" s="88"/>
      <c r="M16" s="89"/>
    </row>
    <row r="17" spans="1:15" ht="14.25" customHeight="1">
      <c r="A17" s="122" t="s">
        <v>22</v>
      </c>
      <c r="B17" s="96"/>
      <c r="C17" s="97"/>
      <c r="D17" s="97"/>
      <c r="E17" s="41"/>
      <c r="F17" s="41"/>
      <c r="H17" s="88"/>
      <c r="I17" s="89"/>
      <c r="J17" s="89"/>
      <c r="K17" s="89"/>
      <c r="L17" s="88"/>
      <c r="M17" s="89"/>
    </row>
    <row r="18" spans="1:15" ht="14.25" customHeight="1">
      <c r="A18" s="122" t="s">
        <v>23</v>
      </c>
      <c r="B18" s="96"/>
      <c r="C18" s="97"/>
      <c r="D18" s="97"/>
      <c r="E18" s="41"/>
      <c r="F18" s="41"/>
      <c r="H18" s="88"/>
      <c r="I18" s="89"/>
      <c r="J18" s="89"/>
      <c r="K18" s="89"/>
      <c r="L18" s="88"/>
      <c r="M18" s="89"/>
    </row>
    <row r="19" spans="1:15" ht="14.25" customHeight="1">
      <c r="A19" s="122" t="s">
        <v>24</v>
      </c>
      <c r="B19" s="96"/>
      <c r="C19" s="97"/>
      <c r="D19" s="97"/>
      <c r="E19" s="41"/>
      <c r="F19" s="41"/>
      <c r="H19" s="88"/>
      <c r="I19" s="89"/>
      <c r="J19" s="89"/>
      <c r="K19" s="89"/>
      <c r="L19" s="88"/>
      <c r="M19" s="89"/>
    </row>
    <row r="20" spans="1:15" ht="14.25" customHeight="1">
      <c r="A20" s="122" t="s">
        <v>25</v>
      </c>
      <c r="B20" s="96"/>
      <c r="D20" s="97"/>
      <c r="E20" s="41"/>
      <c r="F20" s="41"/>
      <c r="H20" s="88"/>
      <c r="I20" s="89"/>
      <c r="J20" s="89"/>
      <c r="K20" s="89"/>
      <c r="L20" s="88"/>
      <c r="M20" s="89"/>
    </row>
    <row r="21" spans="1:15">
      <c r="A21" s="97"/>
      <c r="B21" s="97"/>
      <c r="C21" s="97"/>
      <c r="D21" s="97"/>
      <c r="E21" s="41"/>
      <c r="F21" s="41"/>
      <c r="H21" s="88"/>
      <c r="I21" s="89"/>
      <c r="J21" s="89"/>
      <c r="K21" s="89"/>
      <c r="L21" s="88"/>
      <c r="M21" s="89"/>
    </row>
    <row r="22" spans="1:15" ht="14.25" customHeight="1">
      <c r="A22" s="123" t="s">
        <v>26</v>
      </c>
      <c r="B22" s="99" t="str">
        <f>IF(COUNTA(B9:B16)&lt;&gt;0,AVERAGE(B9:B16),"")</f>
        <v/>
      </c>
      <c r="C22" s="97"/>
      <c r="D22" s="97"/>
      <c r="E22" s="41"/>
      <c r="F22" s="41"/>
      <c r="H22" s="88"/>
      <c r="I22" s="89"/>
      <c r="J22" s="89"/>
      <c r="K22" s="89"/>
      <c r="L22" s="88"/>
      <c r="M22" s="89"/>
    </row>
    <row r="23" spans="1:15" ht="14.25" customHeight="1">
      <c r="A23" s="123" t="s">
        <v>27</v>
      </c>
      <c r="B23" s="99" t="str">
        <f>IF(COUNTA(B17:B20)&lt;&gt;0,AVERAGE(B17:B20),"")</f>
        <v/>
      </c>
      <c r="C23" s="102"/>
      <c r="D23" s="102"/>
      <c r="E23" s="41"/>
      <c r="F23" s="103"/>
      <c r="H23" s="88"/>
      <c r="I23" s="89"/>
      <c r="J23" s="89"/>
      <c r="K23" s="89"/>
      <c r="L23" s="88"/>
      <c r="M23" s="89"/>
    </row>
    <row r="24" spans="1:15" ht="14.25" customHeight="1">
      <c r="A24" s="124" t="s">
        <v>28</v>
      </c>
      <c r="B24" s="100" t="str">
        <f>IF(COUNTA(B9:B16,B17:B20)&lt;&gt;0,AVERAGE(B9:B16,B17:B20),"")</f>
        <v/>
      </c>
      <c r="E24" s="41"/>
      <c r="F24" s="41"/>
      <c r="H24" s="88"/>
      <c r="I24" s="89"/>
      <c r="J24" s="89"/>
      <c r="K24" s="89"/>
      <c r="L24" s="88"/>
      <c r="M24" s="89"/>
    </row>
    <row r="25" spans="1:15" ht="14.25" customHeight="1">
      <c r="A25" s="41"/>
      <c r="B25" s="101"/>
      <c r="E25" s="41"/>
      <c r="F25" s="41"/>
      <c r="H25" s="88"/>
      <c r="I25" s="89"/>
      <c r="J25" s="89"/>
      <c r="K25" s="89"/>
      <c r="L25" s="88"/>
      <c r="M25" s="89"/>
    </row>
    <row r="26" spans="1:15" ht="12.75" customHeight="1">
      <c r="A26" s="125" t="s">
        <v>97</v>
      </c>
      <c r="B26" s="126"/>
      <c r="C26" s="126"/>
      <c r="D26" s="126"/>
      <c r="E26" s="126"/>
    </row>
    <row r="27" spans="1:15" ht="12.75" customHeight="1">
      <c r="A27" s="126"/>
      <c r="B27" s="126"/>
      <c r="C27" s="126"/>
      <c r="D27" s="126"/>
      <c r="E27" s="126"/>
    </row>
    <row r="28" spans="1:15" ht="12.95" customHeight="1">
      <c r="A28" s="479" t="s">
        <v>30</v>
      </c>
      <c r="B28" s="480" t="s">
        <v>93</v>
      </c>
      <c r="C28" s="480"/>
      <c r="D28" s="480"/>
      <c r="E28" s="480"/>
      <c r="F28" s="480"/>
      <c r="G28" s="480"/>
      <c r="H28" s="480"/>
      <c r="I28" s="480"/>
      <c r="J28" s="480"/>
      <c r="K28" s="480"/>
      <c r="L28" s="480"/>
      <c r="M28" s="480"/>
      <c r="N28" s="476" t="s">
        <v>68</v>
      </c>
    </row>
    <row r="29" spans="1:15" ht="19.5" customHeight="1">
      <c r="A29" s="479"/>
      <c r="B29" s="127" t="s">
        <v>14</v>
      </c>
      <c r="C29" s="127" t="s">
        <v>15</v>
      </c>
      <c r="D29" s="127" t="s">
        <v>16</v>
      </c>
      <c r="E29" s="127" t="s">
        <v>17</v>
      </c>
      <c r="F29" s="127" t="s">
        <v>18</v>
      </c>
      <c r="G29" s="127" t="s">
        <v>19</v>
      </c>
      <c r="H29" s="127" t="s">
        <v>20</v>
      </c>
      <c r="I29" s="127" t="s">
        <v>21</v>
      </c>
      <c r="J29" s="127" t="s">
        <v>22</v>
      </c>
      <c r="K29" s="127" t="s">
        <v>23</v>
      </c>
      <c r="L29" s="127" t="s">
        <v>24</v>
      </c>
      <c r="M29" s="127" t="s">
        <v>25</v>
      </c>
      <c r="N29" s="476"/>
    </row>
    <row r="30" spans="1:15" ht="26.25" customHeight="1">
      <c r="A30" s="128" t="s">
        <v>31</v>
      </c>
      <c r="B30" s="109">
        <f t="shared" ref="B30:M30" si="0">B31+B32</f>
        <v>0</v>
      </c>
      <c r="C30" s="109">
        <f t="shared" si="0"/>
        <v>0</v>
      </c>
      <c r="D30" s="109">
        <f t="shared" si="0"/>
        <v>0</v>
      </c>
      <c r="E30" s="109">
        <f t="shared" si="0"/>
        <v>0</v>
      </c>
      <c r="F30" s="109">
        <f t="shared" si="0"/>
        <v>0</v>
      </c>
      <c r="G30" s="109">
        <f t="shared" si="0"/>
        <v>0</v>
      </c>
      <c r="H30" s="109">
        <f t="shared" si="0"/>
        <v>0</v>
      </c>
      <c r="I30" s="109">
        <f t="shared" si="0"/>
        <v>0</v>
      </c>
      <c r="J30" s="109">
        <f t="shared" si="0"/>
        <v>0</v>
      </c>
      <c r="K30" s="109">
        <f t="shared" si="0"/>
        <v>0</v>
      </c>
      <c r="L30" s="109">
        <f t="shared" si="0"/>
        <v>0</v>
      </c>
      <c r="M30" s="109">
        <f t="shared" si="0"/>
        <v>0</v>
      </c>
      <c r="N30" s="109">
        <f>SUM(B30:M30)</f>
        <v>0</v>
      </c>
      <c r="O30" s="53"/>
    </row>
    <row r="31" spans="1:15" ht="15" customHeight="1">
      <c r="A31" s="129" t="s">
        <v>32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2">
        <f>SUM(B31:M31)</f>
        <v>0</v>
      </c>
    </row>
    <row r="32" spans="1:15" ht="47.25">
      <c r="A32" s="130" t="s">
        <v>33</v>
      </c>
      <c r="B32" s="112">
        <f t="shared" ref="B32:M32" si="1">SUM(B34:B55)</f>
        <v>0</v>
      </c>
      <c r="C32" s="112">
        <f t="shared" si="1"/>
        <v>0</v>
      </c>
      <c r="D32" s="112">
        <f t="shared" si="1"/>
        <v>0</v>
      </c>
      <c r="E32" s="112">
        <f t="shared" si="1"/>
        <v>0</v>
      </c>
      <c r="F32" s="112">
        <f t="shared" si="1"/>
        <v>0</v>
      </c>
      <c r="G32" s="112">
        <f t="shared" si="1"/>
        <v>0</v>
      </c>
      <c r="H32" s="112">
        <f t="shared" si="1"/>
        <v>0</v>
      </c>
      <c r="I32" s="112">
        <f t="shared" si="1"/>
        <v>0</v>
      </c>
      <c r="J32" s="112">
        <f t="shared" si="1"/>
        <v>0</v>
      </c>
      <c r="K32" s="112">
        <f t="shared" si="1"/>
        <v>0</v>
      </c>
      <c r="L32" s="112">
        <f t="shared" si="1"/>
        <v>0</v>
      </c>
      <c r="M32" s="112">
        <f t="shared" si="1"/>
        <v>0</v>
      </c>
      <c r="N32" s="112">
        <f>SUM(B32:M32)</f>
        <v>0</v>
      </c>
      <c r="O32" s="53"/>
    </row>
    <row r="33" spans="1:14">
      <c r="A33" s="131" t="s">
        <v>34</v>
      </c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12"/>
    </row>
    <row r="34" spans="1:14">
      <c r="A34" s="131" t="s">
        <v>35</v>
      </c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2">
        <f t="shared" ref="N34:N55" si="2">SUM(B34:M34)</f>
        <v>0</v>
      </c>
    </row>
    <row r="35" spans="1:14" ht="25.5">
      <c r="A35" s="131" t="s">
        <v>36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2">
        <f t="shared" si="2"/>
        <v>0</v>
      </c>
    </row>
    <row r="36" spans="1:14">
      <c r="A36" s="131" t="s">
        <v>37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2">
        <f t="shared" si="2"/>
        <v>0</v>
      </c>
    </row>
    <row r="37" spans="1:14">
      <c r="A37" s="131" t="s">
        <v>38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2">
        <f t="shared" si="2"/>
        <v>0</v>
      </c>
    </row>
    <row r="38" spans="1:14" ht="25.5">
      <c r="A38" s="131" t="s">
        <v>39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2">
        <f t="shared" si="2"/>
        <v>0</v>
      </c>
    </row>
    <row r="39" spans="1:14">
      <c r="A39" s="131" t="s">
        <v>40</v>
      </c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2">
        <f t="shared" si="2"/>
        <v>0</v>
      </c>
    </row>
    <row r="40" spans="1:14">
      <c r="A40" s="131" t="s">
        <v>41</v>
      </c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2">
        <f t="shared" si="2"/>
        <v>0</v>
      </c>
    </row>
    <row r="41" spans="1:14">
      <c r="A41" s="131" t="s">
        <v>42</v>
      </c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2">
        <f t="shared" si="2"/>
        <v>0</v>
      </c>
    </row>
    <row r="42" spans="1:14" ht="25.5">
      <c r="A42" s="131" t="s">
        <v>43</v>
      </c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2">
        <f t="shared" si="2"/>
        <v>0</v>
      </c>
    </row>
    <row r="43" spans="1:14">
      <c r="A43" s="131" t="s">
        <v>44</v>
      </c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2">
        <f t="shared" si="2"/>
        <v>0</v>
      </c>
    </row>
    <row r="44" spans="1:14">
      <c r="A44" s="131" t="s">
        <v>45</v>
      </c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2">
        <f t="shared" si="2"/>
        <v>0</v>
      </c>
    </row>
    <row r="45" spans="1:14">
      <c r="A45" s="131" t="s">
        <v>46</v>
      </c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2">
        <f t="shared" si="2"/>
        <v>0</v>
      </c>
    </row>
    <row r="46" spans="1:14" ht="25.5">
      <c r="A46" s="131" t="s">
        <v>47</v>
      </c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2">
        <f t="shared" si="2"/>
        <v>0</v>
      </c>
    </row>
    <row r="47" spans="1:14">
      <c r="A47" s="131" t="s">
        <v>48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2">
        <f t="shared" si="2"/>
        <v>0</v>
      </c>
    </row>
    <row r="48" spans="1:14">
      <c r="A48" s="131" t="s">
        <v>49</v>
      </c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2">
        <f t="shared" si="2"/>
        <v>0</v>
      </c>
    </row>
    <row r="49" spans="1:14" ht="25.5">
      <c r="A49" s="131" t="s">
        <v>50</v>
      </c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2">
        <f t="shared" si="2"/>
        <v>0</v>
      </c>
    </row>
    <row r="50" spans="1:14">
      <c r="A50" s="131" t="s">
        <v>51</v>
      </c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2">
        <f t="shared" si="2"/>
        <v>0</v>
      </c>
    </row>
    <row r="51" spans="1:14" ht="25.5">
      <c r="A51" s="131" t="s">
        <v>52</v>
      </c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2">
        <f t="shared" si="2"/>
        <v>0</v>
      </c>
    </row>
    <row r="52" spans="1:14" ht="38.25">
      <c r="A52" s="131" t="s">
        <v>53</v>
      </c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2">
        <f t="shared" si="2"/>
        <v>0</v>
      </c>
    </row>
    <row r="53" spans="1:14" ht="38.25">
      <c r="A53" s="131" t="s">
        <v>54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2">
        <f t="shared" si="2"/>
        <v>0</v>
      </c>
    </row>
    <row r="54" spans="1:14" ht="37.5" customHeight="1">
      <c r="A54" s="131" t="s">
        <v>55</v>
      </c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2">
        <f t="shared" si="2"/>
        <v>0</v>
      </c>
    </row>
    <row r="55" spans="1:14" ht="15.75" customHeight="1">
      <c r="A55" s="131" t="s">
        <v>56</v>
      </c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2">
        <f t="shared" si="2"/>
        <v>0</v>
      </c>
    </row>
  </sheetData>
  <sheetProtection selectLockedCells="1" selectUnlockedCells="1"/>
  <mergeCells count="5">
    <mergeCell ref="N28:N29"/>
    <mergeCell ref="A5:E5"/>
    <mergeCell ref="A7:A8"/>
    <mergeCell ref="A28:A29"/>
    <mergeCell ref="B28:M28"/>
  </mergeCells>
  <phoneticPr fontId="13" type="noConversion"/>
  <conditionalFormatting sqref="A9:A20">
    <cfRule type="expression" dxfId="3" priority="1" stopIfTrue="1">
      <formula>+ISNUMBER(B9)</formula>
    </cfRule>
  </conditionalFormatting>
  <dataValidations count="1">
    <dataValidation type="decimal" operator="greaterThanOrEqual" allowBlank="1" showErrorMessage="1" errorTitle="błąd danych" error="należy wpisać wartości liczbowe" sqref="B9:B20 B31:M31 B34:M55">
      <formula1>0</formula1>
      <formula2>0</formula2>
    </dataValidation>
  </dataValidations>
  <pageMargins left="0.75" right="0.75" top="1" bottom="1" header="0.51180555555555551" footer="0.51180555555555551"/>
  <pageSetup paperSize="9" scale="76" firstPageNumber="0" orientation="landscape" horizontalDpi="300" verticalDpi="300" r:id="rId1"/>
  <headerFooter alignWithMargins="0"/>
  <rowBreaks count="1" manualBreakCount="1">
    <brk id="2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dimension ref="A1:O55"/>
  <sheetViews>
    <sheetView topLeftCell="A46" zoomScale="110" zoomScaleNormal="110" workbookViewId="0">
      <selection activeCell="B22" sqref="B22"/>
    </sheetView>
  </sheetViews>
  <sheetFormatPr defaultColWidth="8.7109375" defaultRowHeight="12.75"/>
  <cols>
    <col min="1" max="1" width="30" customWidth="1"/>
    <col min="2" max="2" width="12" customWidth="1"/>
    <col min="3" max="5" width="9.7109375" customWidth="1"/>
    <col min="6" max="6" width="12.42578125" customWidth="1"/>
    <col min="7" max="13" width="9.7109375" customWidth="1"/>
    <col min="14" max="14" width="11.7109375" customWidth="1"/>
    <col min="15" max="15" width="10.140625" customWidth="1"/>
    <col min="16" max="16" width="10.5703125" customWidth="1"/>
  </cols>
  <sheetData>
    <row r="1" spans="1:13" ht="18">
      <c r="A1" s="3" t="s">
        <v>98</v>
      </c>
      <c r="E1" s="2"/>
      <c r="H1" s="2"/>
      <c r="I1" s="2"/>
      <c r="M1" s="2"/>
    </row>
    <row r="2" spans="1:13">
      <c r="A2" s="34" t="s">
        <v>99</v>
      </c>
      <c r="E2" s="87"/>
    </row>
    <row r="3" spans="1:13">
      <c r="A3" s="34"/>
    </row>
    <row r="4" spans="1:13" ht="14.25" customHeight="1">
      <c r="A4" s="90" t="s">
        <v>4</v>
      </c>
      <c r="D4" s="88"/>
      <c r="E4" s="89"/>
      <c r="H4" s="88"/>
      <c r="I4" s="89"/>
      <c r="J4" s="89"/>
      <c r="K4" s="89"/>
      <c r="L4" s="88"/>
      <c r="M4" s="89"/>
    </row>
    <row r="5" spans="1:13" ht="42" customHeight="1">
      <c r="A5" s="477" t="s">
        <v>91</v>
      </c>
      <c r="B5" s="477"/>
      <c r="C5" s="477"/>
      <c r="D5" s="477"/>
      <c r="E5" s="477"/>
      <c r="H5" s="88"/>
      <c r="I5" s="89"/>
      <c r="J5" s="89"/>
      <c r="K5" s="89"/>
      <c r="L5" s="88"/>
      <c r="M5" s="89"/>
    </row>
    <row r="6" spans="1:13" ht="14.25" customHeight="1">
      <c r="A6" s="90"/>
      <c r="D6" s="88"/>
      <c r="E6" s="89"/>
      <c r="H6" s="88"/>
      <c r="I6" s="89"/>
      <c r="J6" s="89"/>
      <c r="K6" s="89"/>
      <c r="L6" s="88"/>
      <c r="M6" s="89"/>
    </row>
    <row r="7" spans="1:13" ht="14.25" customHeight="1">
      <c r="A7" s="478" t="s">
        <v>7</v>
      </c>
      <c r="B7" s="119" t="s">
        <v>8</v>
      </c>
      <c r="C7" s="92"/>
      <c r="D7" s="92"/>
      <c r="E7" s="92"/>
      <c r="H7" s="88"/>
      <c r="I7" s="89"/>
      <c r="J7" s="89"/>
      <c r="K7" s="89"/>
      <c r="L7" s="88"/>
      <c r="M7" s="89"/>
    </row>
    <row r="8" spans="1:13" ht="28.5" customHeight="1">
      <c r="A8" s="478"/>
      <c r="B8" s="120" t="s">
        <v>13</v>
      </c>
      <c r="C8" s="94"/>
      <c r="D8" s="121"/>
      <c r="E8" s="121"/>
      <c r="F8" s="41"/>
      <c r="G8" s="41"/>
      <c r="H8" s="88"/>
      <c r="I8" s="89"/>
      <c r="J8" s="89"/>
      <c r="K8" s="89"/>
      <c r="L8" s="88"/>
      <c r="M8" s="89"/>
    </row>
    <row r="9" spans="1:13" ht="14.25" customHeight="1">
      <c r="A9" s="122" t="s">
        <v>14</v>
      </c>
      <c r="B9" s="96"/>
      <c r="C9" s="97"/>
      <c r="D9" s="133"/>
      <c r="E9" s="41"/>
      <c r="F9" s="41"/>
      <c r="G9" s="41"/>
      <c r="H9" s="88"/>
      <c r="I9" s="89"/>
      <c r="J9" s="89"/>
      <c r="K9" s="89"/>
      <c r="L9" s="88"/>
      <c r="M9" s="89"/>
    </row>
    <row r="10" spans="1:13" ht="14.25" customHeight="1">
      <c r="A10" s="122" t="s">
        <v>15</v>
      </c>
      <c r="B10" s="96"/>
      <c r="C10" s="97"/>
      <c r="D10" s="133"/>
      <c r="E10" s="41"/>
      <c r="F10" s="41"/>
      <c r="G10" s="41"/>
      <c r="H10" s="88"/>
      <c r="I10" s="89"/>
      <c r="J10" s="89"/>
      <c r="K10" s="89"/>
      <c r="L10" s="88"/>
      <c r="M10" s="89"/>
    </row>
    <row r="11" spans="1:13" ht="14.25" customHeight="1">
      <c r="A11" s="122" t="s">
        <v>16</v>
      </c>
      <c r="B11" s="96"/>
      <c r="C11" s="97"/>
      <c r="D11" s="133"/>
      <c r="E11" s="41"/>
      <c r="F11" s="41"/>
      <c r="G11" s="41"/>
      <c r="H11" s="88"/>
      <c r="I11" s="89"/>
      <c r="J11" s="89"/>
      <c r="K11" s="89"/>
      <c r="L11" s="88"/>
      <c r="M11" s="89"/>
    </row>
    <row r="12" spans="1:13" ht="14.25" customHeight="1">
      <c r="A12" s="122" t="s">
        <v>17</v>
      </c>
      <c r="B12" s="96"/>
      <c r="C12" s="97"/>
      <c r="D12" s="133"/>
      <c r="E12" s="41"/>
      <c r="F12" s="41"/>
      <c r="G12" s="41"/>
      <c r="H12" s="88"/>
      <c r="I12" s="89"/>
      <c r="J12" s="89"/>
      <c r="K12" s="89"/>
      <c r="L12" s="88"/>
      <c r="M12" s="89"/>
    </row>
    <row r="13" spans="1:13" ht="14.25" customHeight="1">
      <c r="A13" s="122" t="s">
        <v>18</v>
      </c>
      <c r="B13" s="96"/>
      <c r="C13" s="97"/>
      <c r="D13" s="133"/>
      <c r="E13" s="41"/>
      <c r="F13" s="41"/>
      <c r="G13" s="41"/>
      <c r="H13" s="88"/>
      <c r="I13" s="89"/>
      <c r="J13" s="89"/>
      <c r="K13" s="89"/>
      <c r="L13" s="88"/>
      <c r="M13" s="89"/>
    </row>
    <row r="14" spans="1:13" ht="14.25" customHeight="1">
      <c r="A14" s="122" t="s">
        <v>19</v>
      </c>
      <c r="B14" s="96"/>
      <c r="C14" s="97"/>
      <c r="D14" s="133"/>
      <c r="E14" s="41"/>
      <c r="F14" s="41"/>
      <c r="G14" s="41"/>
      <c r="H14" s="88"/>
      <c r="I14" s="89"/>
      <c r="J14" s="89"/>
      <c r="K14" s="89"/>
      <c r="L14" s="88"/>
      <c r="M14" s="89"/>
    </row>
    <row r="15" spans="1:13" ht="14.25" customHeight="1">
      <c r="A15" s="122" t="s">
        <v>20</v>
      </c>
      <c r="B15" s="96"/>
      <c r="C15" s="97"/>
      <c r="D15" s="133"/>
      <c r="E15" s="41"/>
      <c r="F15" s="41"/>
      <c r="G15" s="41"/>
      <c r="H15" s="88"/>
      <c r="I15" s="89"/>
      <c r="J15" s="89"/>
      <c r="K15" s="89"/>
      <c r="L15" s="88"/>
      <c r="M15" s="89"/>
    </row>
    <row r="16" spans="1:13" ht="14.25" customHeight="1">
      <c r="A16" s="122" t="s">
        <v>21</v>
      </c>
      <c r="B16" s="96"/>
      <c r="D16" s="133"/>
      <c r="E16" s="41"/>
      <c r="F16" s="41"/>
      <c r="G16" s="41"/>
      <c r="H16" s="88"/>
      <c r="I16" s="89"/>
      <c r="J16" s="89"/>
      <c r="K16" s="89"/>
      <c r="L16" s="88"/>
      <c r="M16" s="89"/>
    </row>
    <row r="17" spans="1:15" ht="14.25" customHeight="1">
      <c r="A17" s="122" t="s">
        <v>22</v>
      </c>
      <c r="B17" s="96"/>
      <c r="C17" s="97"/>
      <c r="D17" s="133"/>
      <c r="E17" s="41"/>
      <c r="F17" s="41"/>
      <c r="G17" s="41"/>
      <c r="H17" s="88"/>
      <c r="I17" s="89"/>
      <c r="J17" s="89"/>
      <c r="K17" s="89"/>
      <c r="L17" s="88"/>
      <c r="M17" s="89"/>
    </row>
    <row r="18" spans="1:15" ht="14.25" customHeight="1">
      <c r="A18" s="122" t="s">
        <v>23</v>
      </c>
      <c r="B18" s="96"/>
      <c r="C18" s="97"/>
      <c r="D18" s="133"/>
      <c r="E18" s="41"/>
      <c r="F18" s="41"/>
      <c r="G18" s="41"/>
      <c r="H18" s="88"/>
      <c r="I18" s="89"/>
      <c r="J18" s="89"/>
      <c r="K18" s="89"/>
      <c r="L18" s="88"/>
      <c r="M18" s="89"/>
    </row>
    <row r="19" spans="1:15" ht="14.25" customHeight="1">
      <c r="A19" s="122" t="s">
        <v>24</v>
      </c>
      <c r="B19" s="96"/>
      <c r="C19" s="97"/>
      <c r="D19" s="133"/>
      <c r="E19" s="41"/>
      <c r="F19" s="41"/>
      <c r="G19" s="41"/>
      <c r="H19" s="88"/>
      <c r="I19" s="89"/>
      <c r="J19" s="89"/>
      <c r="K19" s="89"/>
      <c r="L19" s="88"/>
      <c r="M19" s="89"/>
    </row>
    <row r="20" spans="1:15" ht="14.25" customHeight="1">
      <c r="A20" s="122" t="s">
        <v>25</v>
      </c>
      <c r="B20" s="96"/>
      <c r="D20" s="133"/>
      <c r="E20" s="41"/>
      <c r="F20" s="41"/>
      <c r="G20" s="41"/>
      <c r="H20" s="88"/>
      <c r="I20" s="89"/>
      <c r="J20" s="89"/>
      <c r="K20" s="89"/>
      <c r="L20" s="88"/>
      <c r="M20" s="89"/>
    </row>
    <row r="21" spans="1:15">
      <c r="A21" s="133"/>
      <c r="B21" s="133"/>
      <c r="C21" s="133"/>
      <c r="D21" s="133"/>
      <c r="E21" s="41"/>
      <c r="F21" s="41"/>
      <c r="G21" s="41"/>
      <c r="H21" s="88"/>
      <c r="I21" s="89"/>
      <c r="J21" s="89"/>
      <c r="K21" s="89"/>
      <c r="L21" s="88"/>
      <c r="M21" s="89"/>
    </row>
    <row r="22" spans="1:15" ht="14.25" customHeight="1">
      <c r="A22" s="123" t="s">
        <v>26</v>
      </c>
      <c r="B22" s="99" t="str">
        <f>IF(COUNTA(B9:B16)&lt;&gt;0,AVERAGE(B9:B16),"")</f>
        <v/>
      </c>
      <c r="C22" s="97"/>
      <c r="D22" s="133"/>
      <c r="E22" s="41"/>
      <c r="F22" s="41"/>
      <c r="G22" s="41"/>
      <c r="H22" s="88"/>
      <c r="I22" s="89"/>
      <c r="J22" s="89"/>
      <c r="K22" s="89"/>
      <c r="L22" s="88"/>
      <c r="M22" s="89"/>
    </row>
    <row r="23" spans="1:15" ht="14.25" customHeight="1">
      <c r="A23" s="123" t="s">
        <v>27</v>
      </c>
      <c r="B23" s="99" t="str">
        <f>IF(COUNTA(B17:B20)&lt;&gt;0,AVERAGE(B17:B20),"")</f>
        <v/>
      </c>
      <c r="C23" s="102"/>
      <c r="D23" s="134"/>
      <c r="E23" s="41"/>
      <c r="F23" s="103"/>
      <c r="G23" s="41"/>
      <c r="H23" s="88"/>
      <c r="I23" s="89"/>
      <c r="J23" s="89"/>
      <c r="K23" s="89"/>
      <c r="L23" s="88"/>
      <c r="M23" s="89"/>
    </row>
    <row r="24" spans="1:15" ht="14.25" customHeight="1">
      <c r="A24" s="124" t="s">
        <v>28</v>
      </c>
      <c r="B24" s="100" t="str">
        <f>IF(COUNTA(B9:B16,B17:B20)&lt;&gt;0,AVERAGE(B9:B16,B17:B20),"")</f>
        <v/>
      </c>
      <c r="D24" s="41"/>
      <c r="E24" s="41"/>
      <c r="F24" s="41"/>
      <c r="G24" s="41"/>
      <c r="H24" s="88"/>
      <c r="I24" s="89"/>
      <c r="J24" s="89"/>
      <c r="K24" s="89"/>
      <c r="L24" s="88"/>
      <c r="M24" s="89"/>
    </row>
    <row r="25" spans="1:15" ht="14.25" customHeight="1">
      <c r="A25" s="41"/>
      <c r="B25" s="101"/>
      <c r="D25" s="41"/>
      <c r="E25" s="41"/>
      <c r="F25" s="41"/>
      <c r="G25" s="41"/>
      <c r="H25" s="88"/>
      <c r="I25" s="89"/>
      <c r="J25" s="89"/>
      <c r="K25" s="89"/>
      <c r="L25" s="88"/>
      <c r="M25" s="89"/>
    </row>
    <row r="26" spans="1:15" ht="12.75" customHeight="1">
      <c r="A26" s="125" t="s">
        <v>100</v>
      </c>
      <c r="B26" s="126"/>
      <c r="C26" s="126"/>
      <c r="D26" s="126"/>
      <c r="E26" s="126"/>
    </row>
    <row r="27" spans="1:15" ht="12.75" customHeight="1">
      <c r="A27" s="126"/>
      <c r="B27" s="126"/>
      <c r="C27" s="126"/>
      <c r="D27" s="126"/>
      <c r="E27" s="126"/>
    </row>
    <row r="28" spans="1:15" ht="12.95" customHeight="1">
      <c r="A28" s="479" t="s">
        <v>30</v>
      </c>
      <c r="B28" s="480" t="s">
        <v>93</v>
      </c>
      <c r="C28" s="480"/>
      <c r="D28" s="480"/>
      <c r="E28" s="480"/>
      <c r="F28" s="480"/>
      <c r="G28" s="480"/>
      <c r="H28" s="480"/>
      <c r="I28" s="480"/>
      <c r="J28" s="480"/>
      <c r="K28" s="480"/>
      <c r="L28" s="480"/>
      <c r="M28" s="480"/>
      <c r="N28" s="476" t="s">
        <v>68</v>
      </c>
    </row>
    <row r="29" spans="1:15" ht="19.5" customHeight="1">
      <c r="A29" s="479"/>
      <c r="B29" s="127" t="s">
        <v>14</v>
      </c>
      <c r="C29" s="127" t="s">
        <v>15</v>
      </c>
      <c r="D29" s="127" t="s">
        <v>16</v>
      </c>
      <c r="E29" s="127" t="s">
        <v>17</v>
      </c>
      <c r="F29" s="127" t="s">
        <v>18</v>
      </c>
      <c r="G29" s="127" t="s">
        <v>19</v>
      </c>
      <c r="H29" s="127" t="s">
        <v>20</v>
      </c>
      <c r="I29" s="127" t="s">
        <v>21</v>
      </c>
      <c r="J29" s="127" t="s">
        <v>22</v>
      </c>
      <c r="K29" s="127" t="s">
        <v>23</v>
      </c>
      <c r="L29" s="127" t="s">
        <v>24</v>
      </c>
      <c r="M29" s="127" t="s">
        <v>25</v>
      </c>
      <c r="N29" s="476"/>
    </row>
    <row r="30" spans="1:15" ht="26.25" customHeight="1">
      <c r="A30" s="128" t="s">
        <v>31</v>
      </c>
      <c r="B30" s="109">
        <f t="shared" ref="B30:M30" si="0">B31+B32</f>
        <v>0</v>
      </c>
      <c r="C30" s="109">
        <f t="shared" si="0"/>
        <v>0</v>
      </c>
      <c r="D30" s="109">
        <f t="shared" si="0"/>
        <v>0</v>
      </c>
      <c r="E30" s="109">
        <f t="shared" si="0"/>
        <v>0</v>
      </c>
      <c r="F30" s="109">
        <f t="shared" si="0"/>
        <v>0</v>
      </c>
      <c r="G30" s="109">
        <f t="shared" si="0"/>
        <v>0</v>
      </c>
      <c r="H30" s="109">
        <f t="shared" si="0"/>
        <v>0</v>
      </c>
      <c r="I30" s="109">
        <f t="shared" si="0"/>
        <v>0</v>
      </c>
      <c r="J30" s="109">
        <f t="shared" si="0"/>
        <v>0</v>
      </c>
      <c r="K30" s="109">
        <f t="shared" si="0"/>
        <v>0</v>
      </c>
      <c r="L30" s="109">
        <f t="shared" si="0"/>
        <v>0</v>
      </c>
      <c r="M30" s="109">
        <f t="shared" si="0"/>
        <v>0</v>
      </c>
      <c r="N30" s="109">
        <f>SUM(B30:M30)</f>
        <v>0</v>
      </c>
      <c r="O30" s="53"/>
    </row>
    <row r="31" spans="1:15" ht="15" customHeight="1">
      <c r="A31" s="129" t="s">
        <v>32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4">
        <f>SUM(B31:M31)</f>
        <v>0</v>
      </c>
    </row>
    <row r="32" spans="1:15" ht="47.25">
      <c r="A32" s="130" t="s">
        <v>33</v>
      </c>
      <c r="B32" s="114">
        <f t="shared" ref="B32:M32" si="1">SUM(B34:B55)</f>
        <v>0</v>
      </c>
      <c r="C32" s="114">
        <f t="shared" si="1"/>
        <v>0</v>
      </c>
      <c r="D32" s="114">
        <f t="shared" si="1"/>
        <v>0</v>
      </c>
      <c r="E32" s="114">
        <f t="shared" si="1"/>
        <v>0</v>
      </c>
      <c r="F32" s="114">
        <f t="shared" si="1"/>
        <v>0</v>
      </c>
      <c r="G32" s="114">
        <f t="shared" si="1"/>
        <v>0</v>
      </c>
      <c r="H32" s="114">
        <f t="shared" si="1"/>
        <v>0</v>
      </c>
      <c r="I32" s="114">
        <f t="shared" si="1"/>
        <v>0</v>
      </c>
      <c r="J32" s="114">
        <f t="shared" si="1"/>
        <v>0</v>
      </c>
      <c r="K32" s="114">
        <f t="shared" si="1"/>
        <v>0</v>
      </c>
      <c r="L32" s="114">
        <f t="shared" si="1"/>
        <v>0</v>
      </c>
      <c r="M32" s="114">
        <f t="shared" si="1"/>
        <v>0</v>
      </c>
      <c r="N32" s="114">
        <f>SUM(B32:M32)</f>
        <v>0</v>
      </c>
      <c r="O32" s="53"/>
    </row>
    <row r="33" spans="1:14">
      <c r="A33" s="131" t="s">
        <v>34</v>
      </c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14"/>
    </row>
    <row r="34" spans="1:14">
      <c r="A34" s="131" t="s">
        <v>35</v>
      </c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4">
        <f t="shared" ref="N34:N55" si="2">SUM(B34:M34)</f>
        <v>0</v>
      </c>
    </row>
    <row r="35" spans="1:14" ht="25.5">
      <c r="A35" s="131" t="s">
        <v>36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4">
        <f t="shared" si="2"/>
        <v>0</v>
      </c>
    </row>
    <row r="36" spans="1:14">
      <c r="A36" s="131" t="s">
        <v>37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4">
        <f t="shared" si="2"/>
        <v>0</v>
      </c>
    </row>
    <row r="37" spans="1:14">
      <c r="A37" s="131" t="s">
        <v>38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4">
        <f t="shared" si="2"/>
        <v>0</v>
      </c>
    </row>
    <row r="38" spans="1:14" ht="25.5">
      <c r="A38" s="131" t="s">
        <v>39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4">
        <f t="shared" si="2"/>
        <v>0</v>
      </c>
    </row>
    <row r="39" spans="1:14">
      <c r="A39" s="131" t="s">
        <v>40</v>
      </c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4">
        <f t="shared" si="2"/>
        <v>0</v>
      </c>
    </row>
    <row r="40" spans="1:14">
      <c r="A40" s="131" t="s">
        <v>41</v>
      </c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4">
        <f t="shared" si="2"/>
        <v>0</v>
      </c>
    </row>
    <row r="41" spans="1:14">
      <c r="A41" s="131" t="s">
        <v>42</v>
      </c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4">
        <f t="shared" si="2"/>
        <v>0</v>
      </c>
    </row>
    <row r="42" spans="1:14" ht="25.5">
      <c r="A42" s="131" t="s">
        <v>43</v>
      </c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4">
        <f t="shared" si="2"/>
        <v>0</v>
      </c>
    </row>
    <row r="43" spans="1:14">
      <c r="A43" s="131" t="s">
        <v>44</v>
      </c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4">
        <f t="shared" si="2"/>
        <v>0</v>
      </c>
    </row>
    <row r="44" spans="1:14">
      <c r="A44" s="131" t="s">
        <v>45</v>
      </c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4">
        <f t="shared" si="2"/>
        <v>0</v>
      </c>
    </row>
    <row r="45" spans="1:14">
      <c r="A45" s="131" t="s">
        <v>46</v>
      </c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4">
        <f t="shared" si="2"/>
        <v>0</v>
      </c>
    </row>
    <row r="46" spans="1:14" ht="25.5">
      <c r="A46" s="131" t="s">
        <v>47</v>
      </c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4">
        <f t="shared" si="2"/>
        <v>0</v>
      </c>
    </row>
    <row r="47" spans="1:14">
      <c r="A47" s="131" t="s">
        <v>48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4">
        <f t="shared" si="2"/>
        <v>0</v>
      </c>
    </row>
    <row r="48" spans="1:14">
      <c r="A48" s="131" t="s">
        <v>49</v>
      </c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4">
        <f t="shared" si="2"/>
        <v>0</v>
      </c>
    </row>
    <row r="49" spans="1:14" ht="25.5">
      <c r="A49" s="131" t="s">
        <v>50</v>
      </c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4">
        <f t="shared" si="2"/>
        <v>0</v>
      </c>
    </row>
    <row r="50" spans="1:14">
      <c r="A50" s="131" t="s">
        <v>51</v>
      </c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4">
        <f t="shared" si="2"/>
        <v>0</v>
      </c>
    </row>
    <row r="51" spans="1:14" ht="25.5">
      <c r="A51" s="131" t="s">
        <v>52</v>
      </c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4">
        <f t="shared" si="2"/>
        <v>0</v>
      </c>
    </row>
    <row r="52" spans="1:14" ht="38.25">
      <c r="A52" s="131" t="s">
        <v>53</v>
      </c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4">
        <f t="shared" si="2"/>
        <v>0</v>
      </c>
    </row>
    <row r="53" spans="1:14" ht="38.25">
      <c r="A53" s="131" t="s">
        <v>54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4">
        <f t="shared" si="2"/>
        <v>0</v>
      </c>
    </row>
    <row r="54" spans="1:14" ht="37.5" customHeight="1">
      <c r="A54" s="131" t="s">
        <v>55</v>
      </c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4">
        <f t="shared" si="2"/>
        <v>0</v>
      </c>
    </row>
    <row r="55" spans="1:14" ht="15.75" customHeight="1">
      <c r="A55" s="131" t="s">
        <v>56</v>
      </c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4">
        <f t="shared" si="2"/>
        <v>0</v>
      </c>
    </row>
  </sheetData>
  <sheetProtection selectLockedCells="1" selectUnlockedCells="1"/>
  <mergeCells count="5">
    <mergeCell ref="N28:N29"/>
    <mergeCell ref="A5:E5"/>
    <mergeCell ref="A7:A8"/>
    <mergeCell ref="A28:A29"/>
    <mergeCell ref="B28:M28"/>
  </mergeCells>
  <phoneticPr fontId="13" type="noConversion"/>
  <conditionalFormatting sqref="A9:A20">
    <cfRule type="expression" dxfId="2" priority="1" stopIfTrue="1">
      <formula>+ISNUMBER(B9)</formula>
    </cfRule>
  </conditionalFormatting>
  <dataValidations count="1">
    <dataValidation type="decimal" operator="greaterThanOrEqual" allowBlank="1" showErrorMessage="1" errorTitle="błąd danych" error="należy wpisać wartości liczbowe" sqref="B9:B20 B31:M31 B34:M55">
      <formula1>0</formula1>
      <formula2>0</formula2>
    </dataValidation>
  </dataValidations>
  <pageMargins left="0.75" right="0.75" top="1" bottom="1" header="0.51180555555555551" footer="0.51180555555555551"/>
  <pageSetup paperSize="9" scale="53" firstPageNumber="0" orientation="landscape" horizontalDpi="300" verticalDpi="300" r:id="rId1"/>
  <headerFooter alignWithMargins="0"/>
  <rowBreaks count="1" manualBreakCount="1">
    <brk id="2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3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64"/>
  <sheetViews>
    <sheetView zoomScale="74" zoomScaleNormal="74" workbookViewId="0"/>
  </sheetViews>
  <sheetFormatPr defaultColWidth="8.7109375" defaultRowHeight="12.75"/>
  <cols>
    <col min="1" max="1" width="30" customWidth="1"/>
    <col min="2" max="5" width="14.5703125" customWidth="1"/>
    <col min="7" max="7" width="10.140625" customWidth="1"/>
    <col min="8" max="8" width="15.42578125" customWidth="1"/>
    <col min="9" max="9" width="10.140625" customWidth="1"/>
  </cols>
  <sheetData>
    <row r="1" spans="1:6" ht="18">
      <c r="A1" s="1" t="s">
        <v>0</v>
      </c>
      <c r="E1" s="2"/>
    </row>
    <row r="2" spans="1:6" ht="18">
      <c r="A2" s="3"/>
      <c r="E2" s="2"/>
    </row>
    <row r="3" spans="1:6" ht="46.5" customHeight="1">
      <c r="A3" s="420" t="s">
        <v>1</v>
      </c>
      <c r="B3" s="420"/>
      <c r="C3" s="420"/>
      <c r="D3" s="420"/>
      <c r="E3" s="420"/>
    </row>
    <row r="4" spans="1:6">
      <c r="A4" s="4" t="s">
        <v>2</v>
      </c>
      <c r="B4" s="5"/>
      <c r="C4" s="5"/>
      <c r="D4" s="5"/>
      <c r="E4" s="6"/>
    </row>
    <row r="5" spans="1:6" ht="31.5" customHeight="1">
      <c r="A5" s="421"/>
      <c r="B5" s="421"/>
      <c r="C5" s="421"/>
      <c r="D5" s="421"/>
      <c r="E5" s="421"/>
    </row>
    <row r="6" spans="1:6" ht="20.25" customHeight="1">
      <c r="A6" s="7" t="s">
        <v>3</v>
      </c>
      <c r="B6" s="422"/>
      <c r="C6" s="422"/>
      <c r="D6" s="422"/>
      <c r="E6" s="422"/>
    </row>
    <row r="7" spans="1:6" ht="15">
      <c r="A7" s="8"/>
      <c r="B7" s="9"/>
      <c r="C7" s="9"/>
      <c r="D7" s="9"/>
      <c r="E7" s="9"/>
    </row>
    <row r="8" spans="1:6" ht="14.25" customHeight="1">
      <c r="A8" s="10" t="s">
        <v>4</v>
      </c>
      <c r="B8" s="5"/>
      <c r="C8" s="5"/>
      <c r="D8" s="11" t="s">
        <v>5</v>
      </c>
      <c r="E8" s="12"/>
    </row>
    <row r="9" spans="1:6" ht="81" customHeight="1">
      <c r="A9" s="436" t="s">
        <v>6</v>
      </c>
      <c r="B9" s="436"/>
      <c r="C9" s="436"/>
      <c r="D9" s="436"/>
      <c r="E9" s="436"/>
    </row>
    <row r="10" spans="1:6">
      <c r="A10" s="437" t="s">
        <v>7</v>
      </c>
      <c r="B10" s="433" t="s">
        <v>8</v>
      </c>
      <c r="C10" s="433"/>
      <c r="D10" s="433"/>
      <c r="E10" s="433"/>
    </row>
    <row r="11" spans="1:6">
      <c r="A11" s="437"/>
      <c r="B11" s="438" t="s">
        <v>9</v>
      </c>
      <c r="C11" s="438"/>
      <c r="D11" s="438"/>
      <c r="E11" s="438"/>
    </row>
    <row r="12" spans="1:6" ht="33.75" customHeight="1">
      <c r="A12" s="437"/>
      <c r="B12" s="13" t="s">
        <v>10</v>
      </c>
      <c r="C12" s="14" t="s">
        <v>11</v>
      </c>
      <c r="D12" s="14" t="s">
        <v>12</v>
      </c>
      <c r="E12" s="15" t="s">
        <v>13</v>
      </c>
    </row>
    <row r="13" spans="1:6">
      <c r="A13" s="16" t="s">
        <v>14</v>
      </c>
      <c r="B13" s="17"/>
      <c r="C13" s="18"/>
      <c r="D13" s="18"/>
      <c r="E13" s="19"/>
      <c r="F13" s="20">
        <f t="shared" ref="F13:F24" si="0">COUNT(B13:E13)</f>
        <v>0</v>
      </c>
    </row>
    <row r="14" spans="1:6">
      <c r="A14" s="21" t="s">
        <v>15</v>
      </c>
      <c r="B14" s="22"/>
      <c r="C14" s="23"/>
      <c r="D14" s="23"/>
      <c r="E14" s="24"/>
      <c r="F14" s="20">
        <f t="shared" si="0"/>
        <v>0</v>
      </c>
    </row>
    <row r="15" spans="1:6">
      <c r="A15" s="21" t="s">
        <v>16</v>
      </c>
      <c r="B15" s="22"/>
      <c r="C15" s="23"/>
      <c r="D15" s="23"/>
      <c r="E15" s="24"/>
      <c r="F15" s="20">
        <f t="shared" si="0"/>
        <v>0</v>
      </c>
    </row>
    <row r="16" spans="1:6">
      <c r="A16" s="21" t="s">
        <v>17</v>
      </c>
      <c r="B16" s="22"/>
      <c r="C16" s="23"/>
      <c r="D16" s="23"/>
      <c r="E16" s="24"/>
      <c r="F16" s="20">
        <f t="shared" si="0"/>
        <v>0</v>
      </c>
    </row>
    <row r="17" spans="1:6">
      <c r="A17" s="21" t="s">
        <v>18</v>
      </c>
      <c r="B17" s="22"/>
      <c r="C17" s="23"/>
      <c r="D17" s="23"/>
      <c r="E17" s="24"/>
      <c r="F17" s="20">
        <f t="shared" si="0"/>
        <v>0</v>
      </c>
    </row>
    <row r="18" spans="1:6">
      <c r="A18" s="21" t="s">
        <v>19</v>
      </c>
      <c r="B18" s="22"/>
      <c r="C18" s="23"/>
      <c r="D18" s="23"/>
      <c r="E18" s="24"/>
      <c r="F18" s="20">
        <f t="shared" si="0"/>
        <v>0</v>
      </c>
    </row>
    <row r="19" spans="1:6">
      <c r="A19" s="21" t="s">
        <v>20</v>
      </c>
      <c r="B19" s="22"/>
      <c r="C19" s="23"/>
      <c r="D19" s="23"/>
      <c r="E19" s="24"/>
      <c r="F19" s="20">
        <f t="shared" si="0"/>
        <v>0</v>
      </c>
    </row>
    <row r="20" spans="1:6">
      <c r="A20" s="21" t="s">
        <v>21</v>
      </c>
      <c r="B20" s="22"/>
      <c r="C20" s="23"/>
      <c r="D20" s="23"/>
      <c r="E20" s="24"/>
      <c r="F20" s="20">
        <f t="shared" si="0"/>
        <v>0</v>
      </c>
    </row>
    <row r="21" spans="1:6">
      <c r="A21" s="21" t="s">
        <v>22</v>
      </c>
      <c r="B21" s="22"/>
      <c r="C21" s="23"/>
      <c r="D21" s="23"/>
      <c r="E21" s="24"/>
      <c r="F21" s="20">
        <f t="shared" si="0"/>
        <v>0</v>
      </c>
    </row>
    <row r="22" spans="1:6">
      <c r="A22" s="21" t="s">
        <v>23</v>
      </c>
      <c r="B22" s="22"/>
      <c r="C22" s="23"/>
      <c r="D22" s="23"/>
      <c r="E22" s="24"/>
      <c r="F22" s="20">
        <f t="shared" si="0"/>
        <v>0</v>
      </c>
    </row>
    <row r="23" spans="1:6">
      <c r="A23" s="21" t="s">
        <v>24</v>
      </c>
      <c r="B23" s="22"/>
      <c r="C23" s="23"/>
      <c r="D23" s="23"/>
      <c r="E23" s="24"/>
      <c r="F23" s="20">
        <f t="shared" si="0"/>
        <v>0</v>
      </c>
    </row>
    <row r="24" spans="1:6">
      <c r="A24" s="25" t="s">
        <v>25</v>
      </c>
      <c r="B24" s="26"/>
      <c r="C24" s="27"/>
      <c r="D24" s="27"/>
      <c r="E24" s="28"/>
      <c r="F24" s="20">
        <f t="shared" si="0"/>
        <v>0</v>
      </c>
    </row>
    <row r="25" spans="1:6">
      <c r="A25" s="29"/>
      <c r="B25" s="30"/>
      <c r="C25" s="30"/>
      <c r="D25" s="30"/>
      <c r="E25" s="30"/>
      <c r="F25" s="20"/>
    </row>
    <row r="26" spans="1:6" s="34" customFormat="1">
      <c r="A26" s="31" t="s">
        <v>26</v>
      </c>
      <c r="B26" s="32">
        <f>(B13+B14+B15+B16+B17+B18+B19+B20)/8</f>
        <v>0</v>
      </c>
      <c r="C26" s="33">
        <f>(C13+C14+C15+C16+C17+C18+C19+C20)/8</f>
        <v>0</v>
      </c>
      <c r="D26" s="33">
        <f>(D13+D14+D15+D16+D17+D18+D19+D20)/8</f>
        <v>0</v>
      </c>
      <c r="E26" s="33">
        <f>(E13+E14+E15+E16+E17+E18+E19+E20)/8</f>
        <v>0</v>
      </c>
      <c r="F26" s="20"/>
    </row>
    <row r="27" spans="1:6" s="34" customFormat="1">
      <c r="A27" s="35" t="s">
        <v>27</v>
      </c>
      <c r="B27" s="36">
        <f>(B21+B22+B23+B24)/4</f>
        <v>0</v>
      </c>
      <c r="C27" s="37">
        <f>(C21+C22+C23+C24)/4</f>
        <v>0</v>
      </c>
      <c r="D27" s="37">
        <f>(D21+D22+D23+D24)/4</f>
        <v>0</v>
      </c>
      <c r="E27" s="37">
        <f>(E21+E22+E23+E24)/4</f>
        <v>0</v>
      </c>
      <c r="F27" s="20"/>
    </row>
    <row r="28" spans="1:6">
      <c r="A28" s="38" t="s">
        <v>28</v>
      </c>
      <c r="B28" s="39">
        <f>(B13+B14+B15+B16+B17+B18+B19+B20+B21+B22+B23+B24)/12</f>
        <v>0</v>
      </c>
      <c r="C28" s="40">
        <f>(C13+C14+C15+C16+C17+C18+C19+C20+C21+C22+C23+C24)/12</f>
        <v>0</v>
      </c>
      <c r="D28" s="40">
        <f>(D13+D14+D15+D16+D17+D18+D19+D20+D21+D22+D23+D24)/12</f>
        <v>0</v>
      </c>
      <c r="E28" s="40">
        <f>(E13+E14+E15+E16+E17+E18+E19+E20+E21+E22+E23+E24)/12</f>
        <v>0</v>
      </c>
      <c r="F28" s="20"/>
    </row>
    <row r="29" spans="1:6">
      <c r="A29" s="41"/>
    </row>
    <row r="30" spans="1:6" ht="12.95" customHeight="1">
      <c r="A30" s="431" t="s">
        <v>29</v>
      </c>
      <c r="B30" s="431"/>
      <c r="C30" s="431"/>
      <c r="D30" s="431"/>
      <c r="E30" s="431"/>
    </row>
    <row r="31" spans="1:6" ht="24" customHeight="1">
      <c r="A31" s="431"/>
      <c r="B31" s="431"/>
      <c r="C31" s="431"/>
      <c r="D31" s="431"/>
      <c r="E31" s="431"/>
    </row>
    <row r="32" spans="1:6">
      <c r="A32" s="42"/>
      <c r="B32" s="42"/>
      <c r="C32" s="42"/>
      <c r="D32" s="42"/>
      <c r="E32" s="42"/>
    </row>
    <row r="33" spans="1:9" ht="12.95" customHeight="1">
      <c r="A33" s="432" t="s">
        <v>30</v>
      </c>
      <c r="B33" s="433" t="s">
        <v>9</v>
      </c>
      <c r="C33" s="433"/>
      <c r="D33" s="433"/>
      <c r="E33" s="433"/>
    </row>
    <row r="34" spans="1:9" ht="24">
      <c r="A34" s="432"/>
      <c r="B34" s="43" t="s">
        <v>10</v>
      </c>
      <c r="C34" s="44" t="s">
        <v>11</v>
      </c>
      <c r="D34" s="44" t="s">
        <v>12</v>
      </c>
      <c r="E34" s="45" t="s">
        <v>13</v>
      </c>
    </row>
    <row r="35" spans="1:9" ht="26.25" customHeight="1">
      <c r="A35" s="46" t="s">
        <v>31</v>
      </c>
      <c r="B35" s="47">
        <f>B37+B36</f>
        <v>1</v>
      </c>
      <c r="C35" s="48">
        <f>C37+C36</f>
        <v>0</v>
      </c>
      <c r="D35" s="48">
        <f>D37+D36</f>
        <v>0</v>
      </c>
      <c r="E35" s="48">
        <f>E37+E36</f>
        <v>0</v>
      </c>
    </row>
    <row r="36" spans="1:9" ht="15" customHeight="1">
      <c r="A36" s="49" t="s">
        <v>32</v>
      </c>
      <c r="B36" s="50">
        <v>0</v>
      </c>
      <c r="C36" s="51">
        <v>0</v>
      </c>
      <c r="D36" s="51">
        <v>0</v>
      </c>
      <c r="E36" s="52">
        <v>0</v>
      </c>
      <c r="F36" s="53"/>
      <c r="G36" s="53"/>
      <c r="H36" s="53"/>
      <c r="I36" s="53"/>
    </row>
    <row r="37" spans="1:9" ht="47.25">
      <c r="A37" s="54" t="s">
        <v>33</v>
      </c>
      <c r="B37" s="55">
        <f>B39+B40+B41+B42+B43+B44+B45+B46+B47+B48+B49+B50+B51+B52+B53+B54+B55+B56+B57+B58+B59+B60</f>
        <v>1</v>
      </c>
      <c r="C37" s="56">
        <f>C39+C40+C41+C42+C43+C44+C45+C46+C47+C48+C49+C50+C51+C52+C53+C54+C55+C56+C57+C58+C59+C60</f>
        <v>0</v>
      </c>
      <c r="D37" s="56">
        <f>D39+D40+D41+D42+D43+D44+D45+D46+D47+D48+D49+D50+D51+D52+D53+D54+D55+D56+D57+D58+D59+D60</f>
        <v>0</v>
      </c>
      <c r="E37" s="56">
        <f>E39+E40+E41+E42+E43+E44+E45+E46+E47+E48+E49+E50+E51+E52+E53+E54+E55+E56+E57+E58+E59+E60</f>
        <v>0</v>
      </c>
      <c r="F37" s="53"/>
      <c r="G37" s="53"/>
      <c r="H37" s="53"/>
      <c r="I37" s="53"/>
    </row>
    <row r="38" spans="1:9">
      <c r="A38" s="57" t="s">
        <v>34</v>
      </c>
      <c r="B38" s="58"/>
      <c r="C38" s="59"/>
      <c r="D38" s="59"/>
      <c r="E38" s="60"/>
      <c r="F38" s="53"/>
      <c r="G38" s="53"/>
      <c r="H38" s="53"/>
      <c r="I38" s="53"/>
    </row>
    <row r="39" spans="1:9">
      <c r="A39" s="61" t="s">
        <v>35</v>
      </c>
      <c r="B39" s="62">
        <v>1</v>
      </c>
      <c r="C39" s="63"/>
      <c r="D39" s="63"/>
      <c r="E39" s="63"/>
      <c r="F39" s="53"/>
      <c r="G39" s="53"/>
      <c r="H39" s="53"/>
      <c r="I39" s="53"/>
    </row>
    <row r="40" spans="1:9" ht="25.5">
      <c r="A40" s="61" t="s">
        <v>36</v>
      </c>
      <c r="B40" s="62"/>
      <c r="C40" s="63"/>
      <c r="D40" s="63"/>
      <c r="E40" s="63"/>
      <c r="F40" s="53"/>
      <c r="G40" s="53"/>
      <c r="H40" s="53"/>
      <c r="I40" s="53"/>
    </row>
    <row r="41" spans="1:9">
      <c r="A41" s="61" t="s">
        <v>37</v>
      </c>
      <c r="B41" s="62"/>
      <c r="C41" s="63"/>
      <c r="D41" s="63"/>
      <c r="E41" s="63"/>
      <c r="F41" s="53"/>
      <c r="G41" s="53"/>
      <c r="H41" s="53"/>
      <c r="I41" s="53"/>
    </row>
    <row r="42" spans="1:9">
      <c r="A42" s="61" t="s">
        <v>38</v>
      </c>
      <c r="B42" s="62"/>
      <c r="C42" s="63"/>
      <c r="D42" s="63"/>
      <c r="E42" s="63"/>
      <c r="F42" s="53"/>
      <c r="G42" s="53"/>
      <c r="H42" s="53"/>
      <c r="I42" s="53"/>
    </row>
    <row r="43" spans="1:9" ht="25.5">
      <c r="A43" s="61" t="s">
        <v>39</v>
      </c>
      <c r="B43" s="62"/>
      <c r="C43" s="63"/>
      <c r="D43" s="63"/>
      <c r="E43" s="63"/>
      <c r="F43" s="53"/>
      <c r="G43" s="53"/>
      <c r="H43" s="53"/>
      <c r="I43" s="53"/>
    </row>
    <row r="44" spans="1:9">
      <c r="A44" s="61" t="s">
        <v>40</v>
      </c>
      <c r="B44" s="62"/>
      <c r="C44" s="63"/>
      <c r="D44" s="63"/>
      <c r="E44" s="63"/>
      <c r="F44" s="53"/>
      <c r="G44" s="53"/>
      <c r="H44" s="53"/>
      <c r="I44" s="53"/>
    </row>
    <row r="45" spans="1:9">
      <c r="A45" s="61" t="s">
        <v>41</v>
      </c>
      <c r="B45" s="62"/>
      <c r="C45" s="63"/>
      <c r="D45" s="63"/>
      <c r="E45" s="63"/>
      <c r="F45" s="53"/>
      <c r="G45" s="53"/>
      <c r="H45" s="53"/>
      <c r="I45" s="53"/>
    </row>
    <row r="46" spans="1:9">
      <c r="A46" s="61" t="s">
        <v>42</v>
      </c>
      <c r="B46" s="62"/>
      <c r="C46" s="63"/>
      <c r="D46" s="63"/>
      <c r="E46" s="63"/>
      <c r="F46" s="53"/>
      <c r="G46" s="53"/>
      <c r="H46" s="53"/>
      <c r="I46" s="53"/>
    </row>
    <row r="47" spans="1:9" ht="25.5">
      <c r="A47" s="61" t="s">
        <v>43</v>
      </c>
      <c r="B47" s="62"/>
      <c r="C47" s="63"/>
      <c r="D47" s="63"/>
      <c r="E47" s="63"/>
      <c r="F47" s="53"/>
      <c r="G47" s="53"/>
      <c r="H47" s="53"/>
      <c r="I47" s="53"/>
    </row>
    <row r="48" spans="1:9">
      <c r="A48" s="61" t="s">
        <v>44</v>
      </c>
      <c r="B48" s="62"/>
      <c r="C48" s="63"/>
      <c r="D48" s="63"/>
      <c r="E48" s="63"/>
      <c r="F48" s="53"/>
      <c r="G48" s="53"/>
      <c r="H48" s="53"/>
      <c r="I48" s="53"/>
    </row>
    <row r="49" spans="1:9">
      <c r="A49" s="61" t="s">
        <v>45</v>
      </c>
      <c r="B49" s="62"/>
      <c r="C49" s="63"/>
      <c r="D49" s="63"/>
      <c r="E49" s="63"/>
      <c r="F49" s="53"/>
      <c r="G49" s="53"/>
      <c r="H49" s="53"/>
      <c r="I49" s="53"/>
    </row>
    <row r="50" spans="1:9">
      <c r="A50" s="61" t="s">
        <v>46</v>
      </c>
      <c r="B50" s="62"/>
      <c r="C50" s="63"/>
      <c r="D50" s="63"/>
      <c r="E50" s="63"/>
      <c r="F50" s="53"/>
      <c r="G50" s="53"/>
      <c r="H50" s="53"/>
      <c r="I50" s="53"/>
    </row>
    <row r="51" spans="1:9" ht="25.5">
      <c r="A51" s="61" t="s">
        <v>47</v>
      </c>
      <c r="B51" s="62"/>
      <c r="C51" s="63"/>
      <c r="D51" s="63"/>
      <c r="E51" s="63"/>
      <c r="F51" s="53"/>
      <c r="G51" s="53"/>
      <c r="H51" s="53"/>
      <c r="I51" s="53"/>
    </row>
    <row r="52" spans="1:9">
      <c r="A52" s="61" t="s">
        <v>48</v>
      </c>
      <c r="B52" s="62"/>
      <c r="C52" s="63"/>
      <c r="D52" s="63"/>
      <c r="E52" s="63"/>
      <c r="F52" s="53"/>
      <c r="G52" s="53"/>
      <c r="H52" s="53"/>
      <c r="I52" s="53"/>
    </row>
    <row r="53" spans="1:9">
      <c r="A53" s="61" t="s">
        <v>49</v>
      </c>
      <c r="B53" s="62"/>
      <c r="C53" s="63"/>
      <c r="D53" s="63"/>
      <c r="E53" s="63"/>
      <c r="F53" s="53"/>
      <c r="G53" s="53"/>
      <c r="H53" s="53"/>
      <c r="I53" s="53"/>
    </row>
    <row r="54" spans="1:9" ht="25.5">
      <c r="A54" s="61" t="s">
        <v>50</v>
      </c>
      <c r="B54" s="62"/>
      <c r="C54" s="63"/>
      <c r="D54" s="63"/>
      <c r="E54" s="63"/>
      <c r="F54" s="53"/>
      <c r="G54" s="53"/>
      <c r="H54" s="53"/>
      <c r="I54" s="53"/>
    </row>
    <row r="55" spans="1:9">
      <c r="A55" s="61" t="s">
        <v>51</v>
      </c>
      <c r="B55" s="62"/>
      <c r="C55" s="63"/>
      <c r="D55" s="63"/>
      <c r="E55" s="63"/>
      <c r="F55" s="53"/>
      <c r="G55" s="53"/>
      <c r="H55" s="53"/>
      <c r="I55" s="53"/>
    </row>
    <row r="56" spans="1:9" ht="25.5">
      <c r="A56" s="61" t="s">
        <v>52</v>
      </c>
      <c r="B56" s="62"/>
      <c r="C56" s="63"/>
      <c r="D56" s="63"/>
      <c r="E56" s="63"/>
      <c r="F56" s="53"/>
      <c r="G56" s="53"/>
      <c r="H56" s="53"/>
      <c r="I56" s="53"/>
    </row>
    <row r="57" spans="1:9" ht="38.25">
      <c r="A57" s="61" t="s">
        <v>53</v>
      </c>
      <c r="B57" s="62"/>
      <c r="C57" s="63"/>
      <c r="D57" s="63"/>
      <c r="E57" s="63"/>
      <c r="F57" s="53"/>
      <c r="G57" s="53"/>
      <c r="H57" s="53"/>
      <c r="I57" s="53"/>
    </row>
    <row r="58" spans="1:9" ht="38.25">
      <c r="A58" s="61" t="s">
        <v>54</v>
      </c>
      <c r="B58" s="62"/>
      <c r="C58" s="63"/>
      <c r="D58" s="63"/>
      <c r="E58" s="63"/>
      <c r="F58" s="53"/>
      <c r="G58" s="53"/>
      <c r="H58" s="53"/>
      <c r="I58" s="53"/>
    </row>
    <row r="59" spans="1:9" ht="37.5" customHeight="1">
      <c r="A59" s="61" t="s">
        <v>55</v>
      </c>
      <c r="B59" s="62"/>
      <c r="C59" s="63"/>
      <c r="D59" s="63"/>
      <c r="E59" s="63"/>
      <c r="F59" s="53"/>
      <c r="G59" s="53"/>
      <c r="H59" s="53"/>
      <c r="I59" s="53"/>
    </row>
    <row r="60" spans="1:9" ht="15.75" customHeight="1">
      <c r="A60" s="64" t="s">
        <v>56</v>
      </c>
      <c r="B60" s="65"/>
      <c r="C60" s="66"/>
      <c r="D60" s="66"/>
      <c r="E60" s="66"/>
      <c r="F60" s="53"/>
      <c r="G60" s="53"/>
      <c r="H60" s="53"/>
      <c r="I60" s="53"/>
    </row>
    <row r="63" spans="1:9">
      <c r="A63" s="67" t="s">
        <v>57</v>
      </c>
      <c r="D63" s="68" t="s">
        <v>58</v>
      </c>
    </row>
    <row r="64" spans="1:9">
      <c r="A64" s="69" t="s">
        <v>59</v>
      </c>
      <c r="D64" s="4" t="s">
        <v>60</v>
      </c>
    </row>
  </sheetData>
  <sheetProtection selectLockedCells="1" selectUnlockedCells="1"/>
  <mergeCells count="10">
    <mergeCell ref="A30:E31"/>
    <mergeCell ref="A33:A34"/>
    <mergeCell ref="B33:E33"/>
    <mergeCell ref="A3:E3"/>
    <mergeCell ref="A5:E5"/>
    <mergeCell ref="B6:E6"/>
    <mergeCell ref="A9:E9"/>
    <mergeCell ref="A10:A12"/>
    <mergeCell ref="B10:E10"/>
    <mergeCell ref="B11:E11"/>
  </mergeCells>
  <phoneticPr fontId="13" type="noConversion"/>
  <conditionalFormatting sqref="A13:A24">
    <cfRule type="expression" dxfId="1" priority="1" stopIfTrue="1">
      <formula>AND(F13&gt;0,F13&lt;4)</formula>
    </cfRule>
    <cfRule type="expression" dxfId="0" priority="2" stopIfTrue="1">
      <formula>(F13=4)</formula>
    </cfRule>
  </conditionalFormatting>
  <dataValidations count="1">
    <dataValidation type="whole" operator="greaterThan" allowBlank="1" showErrorMessage="1" errorTitle="błąd danych" error="należy wpisać dane liczbowe" sqref="E8">
      <formula1>2008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81"/>
  <sheetViews>
    <sheetView topLeftCell="A14" zoomScale="110" zoomScaleNormal="110" workbookViewId="0">
      <selection activeCell="B30" sqref="B30"/>
    </sheetView>
  </sheetViews>
  <sheetFormatPr defaultColWidth="8.7109375" defaultRowHeight="12.75"/>
  <cols>
    <col min="1" max="1" width="28.85546875" customWidth="1"/>
    <col min="2" max="5" width="13.7109375" customWidth="1"/>
    <col min="6" max="6" width="4.7109375" customWidth="1"/>
    <col min="7" max="7" width="5" customWidth="1"/>
    <col min="8" max="10" width="10.140625" customWidth="1"/>
    <col min="11" max="11" width="12.140625" customWidth="1"/>
    <col min="12" max="12" width="12.28515625" customWidth="1"/>
    <col min="13" max="13" width="13.7109375" customWidth="1"/>
  </cols>
  <sheetData>
    <row r="1" spans="1:9" ht="18">
      <c r="A1" s="1"/>
      <c r="E1" s="2"/>
    </row>
    <row r="2" spans="1:9" ht="18">
      <c r="A2" s="3"/>
      <c r="D2" s="34" t="s">
        <v>61</v>
      </c>
      <c r="E2" s="2"/>
    </row>
    <row r="3" spans="1:9" ht="14.25" customHeight="1">
      <c r="A3" s="3"/>
      <c r="D3" s="70" t="s">
        <v>73</v>
      </c>
      <c r="E3" s="2"/>
    </row>
    <row r="4" spans="1:9" ht="13.5" customHeight="1">
      <c r="A4" s="3"/>
      <c r="D4" s="70" t="s">
        <v>62</v>
      </c>
      <c r="E4" s="2"/>
    </row>
    <row r="5" spans="1:9" ht="12" customHeight="1">
      <c r="A5" s="3"/>
      <c r="D5" s="70" t="s">
        <v>74</v>
      </c>
      <c r="E5" s="2"/>
    </row>
    <row r="6" spans="1:9" ht="12" customHeight="1">
      <c r="A6" s="3"/>
      <c r="D6" s="70"/>
      <c r="E6" s="2"/>
    </row>
    <row r="7" spans="1:9" ht="58.5" customHeight="1">
      <c r="A7" s="420" t="s">
        <v>63</v>
      </c>
      <c r="B7" s="420"/>
      <c r="C7" s="420"/>
      <c r="D7" s="420"/>
      <c r="E7" s="420"/>
    </row>
    <row r="8" spans="1:9" hidden="1">
      <c r="A8" s="4" t="s">
        <v>2</v>
      </c>
      <c r="B8" s="5"/>
      <c r="C8" s="5"/>
      <c r="D8" s="5"/>
      <c r="E8" s="6"/>
    </row>
    <row r="9" spans="1:9" ht="12.75" hidden="1" customHeight="1">
      <c r="A9" s="421" t="s">
        <v>64</v>
      </c>
      <c r="B9" s="421"/>
      <c r="C9" s="421"/>
      <c r="D9" s="421"/>
      <c r="E9" s="421"/>
    </row>
    <row r="10" spans="1:9" ht="12.75" hidden="1" customHeight="1">
      <c r="A10" s="7" t="s">
        <v>3</v>
      </c>
      <c r="B10" s="422"/>
      <c r="C10" s="422"/>
      <c r="D10" s="422"/>
      <c r="E10" s="422"/>
    </row>
    <row r="11" spans="1:9" ht="15">
      <c r="A11" s="8"/>
      <c r="B11" s="9"/>
      <c r="C11" s="9"/>
      <c r="D11" s="9"/>
      <c r="E11" s="9"/>
    </row>
    <row r="12" spans="1:9" ht="14.25" customHeight="1">
      <c r="A12" s="10" t="s">
        <v>4</v>
      </c>
      <c r="B12" s="5"/>
      <c r="C12" s="5"/>
      <c r="D12" s="142" t="s">
        <v>158</v>
      </c>
      <c r="E12" s="377">
        <v>2017</v>
      </c>
      <c r="F12" s="377"/>
      <c r="G12" s="377"/>
      <c r="H12" s="377"/>
      <c r="I12" s="377"/>
    </row>
    <row r="13" spans="1:9" ht="12.75" hidden="1" customHeight="1">
      <c r="A13" s="423" t="s">
        <v>6</v>
      </c>
      <c r="B13" s="423"/>
      <c r="C13" s="423"/>
      <c r="D13" s="423"/>
      <c r="E13" s="423"/>
    </row>
    <row r="14" spans="1:9" ht="12.95" customHeight="1">
      <c r="A14" s="424" t="s">
        <v>7</v>
      </c>
      <c r="B14" s="425" t="s">
        <v>8</v>
      </c>
      <c r="C14" s="425"/>
      <c r="D14" s="425"/>
      <c r="E14" s="425"/>
      <c r="I14" s="426"/>
    </row>
    <row r="15" spans="1:9">
      <c r="A15" s="424"/>
      <c r="B15" s="425" t="s">
        <v>9</v>
      </c>
      <c r="C15" s="425"/>
      <c r="D15" s="425"/>
      <c r="E15" s="425"/>
      <c r="I15" s="426"/>
    </row>
    <row r="16" spans="1:9" ht="33.75" customHeight="1">
      <c r="A16" s="424"/>
      <c r="B16" s="136" t="s">
        <v>10</v>
      </c>
      <c r="C16" s="136" t="s">
        <v>11</v>
      </c>
      <c r="D16" s="136" t="s">
        <v>12</v>
      </c>
      <c r="E16" s="136" t="s">
        <v>13</v>
      </c>
      <c r="I16" s="426"/>
    </row>
    <row r="17" spans="1:11">
      <c r="A17" s="372" t="s">
        <v>14</v>
      </c>
      <c r="B17" s="378">
        <f>'DWDz Szkl.Por'!B13+'MOW Szkl.Por'!B13+'PPPP Kowary'!B13+'PPP Szkl.Por.'!B13+'ZSO iMS Szklarska Por.'!B13+'ZSS Miłków'!B13+'ZST i L Piechowice'!B13</f>
        <v>9.83</v>
      </c>
      <c r="C17" s="378">
        <f>'DWDz Szkl.Por'!C13+'MOW Szkl.Por'!C13+'PPPP Kowary'!C13+'PPP Szkl.Por.'!C13+'ZSO iMS Szklarska Por.'!C13+'ZSS Miłków'!C13+'ZST i L Piechowice'!C13</f>
        <v>23.01</v>
      </c>
      <c r="D17" s="378">
        <f>'DWDz Szkl.Por'!D13+'MOW Szkl.Por'!D13+'PPPP Kowary'!D13+'PPP Szkl.Por.'!D13+'ZSO iMS Szklarska Por.'!D13+'ZSS Miłków'!D13+'ZST i L Piechowice'!D13</f>
        <v>57.870000000000005</v>
      </c>
      <c r="E17" s="378">
        <f>'DWDz Szkl.Por'!E13+'MOW Szkl.Por'!E13+'PPPP Kowary'!E13+'PPP Szkl.Por.'!E13+'ZSO iMS Szklarska Por.'!E13+'ZSS Miłków'!E13+'ZST i L Piechowice'!E13</f>
        <v>46.370000000000005</v>
      </c>
      <c r="F17" s="20">
        <f t="shared" ref="F17:F28" si="0">COUNT(B17:E17)</f>
        <v>4</v>
      </c>
      <c r="I17" s="346"/>
      <c r="K17" s="345"/>
    </row>
    <row r="18" spans="1:11">
      <c r="A18" s="372" t="s">
        <v>15</v>
      </c>
      <c r="B18" s="378">
        <f>'DWDz Szkl.Por'!B14+'MOW Szkl.Por'!B14+'PPPP Kowary'!B14+'PPP Szkl.Por.'!B14+'ZSO iMS Szklarska Por.'!B14+'ZSS Miłków'!B14+'ZST i L Piechowice'!B14</f>
        <v>9.33</v>
      </c>
      <c r="C18" s="378">
        <f>'DWDz Szkl.Por'!C14+'MOW Szkl.Por'!C14+'PPPP Kowary'!C14+'PPP Szkl.Por.'!C14+'ZSO iMS Szklarska Por.'!C14+'ZSS Miłków'!C14+'ZST i L Piechowice'!C14</f>
        <v>23.63</v>
      </c>
      <c r="D18" s="378">
        <f>'DWDz Szkl.Por'!D14+'MOW Szkl.Por'!D14+'PPPP Kowary'!D14+'PPP Szkl.Por.'!D14+'ZSO iMS Szklarska Por.'!D14+'ZSS Miłków'!D14+'ZST i L Piechowice'!D14</f>
        <v>57.04</v>
      </c>
      <c r="E18" s="378">
        <f>'DWDz Szkl.Por'!E14+'MOW Szkl.Por'!E14+'PPPP Kowary'!E14+'PPP Szkl.Por.'!E14+'ZSO iMS Szklarska Por.'!E14+'ZSS Miłków'!E14+'ZST i L Piechowice'!E14</f>
        <v>47.309999999999995</v>
      </c>
      <c r="F18" s="20">
        <f t="shared" si="0"/>
        <v>4</v>
      </c>
      <c r="I18" s="346"/>
      <c r="K18" s="345"/>
    </row>
    <row r="19" spans="1:11">
      <c r="A19" s="372" t="s">
        <v>16</v>
      </c>
      <c r="B19" s="378">
        <f>'DWDz Szkl.Por'!B15+'MOW Szkl.Por'!B15+'PPPP Kowary'!B15+'PPP Szkl.Por.'!B15+'ZSO iMS Szklarska Por.'!B15+'ZSS Miłków'!B15+'ZST i L Piechowice'!B15</f>
        <v>9.33</v>
      </c>
      <c r="C19" s="378">
        <f>'DWDz Szkl.Por'!C15+'MOW Szkl.Por'!C15+'PPPP Kowary'!C15+'PPP Szkl.Por.'!C15+'ZSO iMS Szklarska Por.'!C15+'ZSS Miłków'!C15+'ZST i L Piechowice'!C15</f>
        <v>22.65</v>
      </c>
      <c r="D19" s="378">
        <f>'DWDz Szkl.Por'!D15+'MOW Szkl.Por'!D15+'PPPP Kowary'!D15+'PPP Szkl.Por.'!D15+'ZSO iMS Szklarska Por.'!D15+'ZSS Miłków'!D15+'ZST i L Piechowice'!D15</f>
        <v>56.600000000000009</v>
      </c>
      <c r="E19" s="378">
        <f>'DWDz Szkl.Por'!E15+'MOW Szkl.Por'!E15+'PPPP Kowary'!E15+'PPP Szkl.Por.'!E15+'ZSO iMS Szklarska Por.'!E15+'ZSS Miłków'!E15+'ZST i L Piechowice'!E15</f>
        <v>46.88</v>
      </c>
      <c r="F19" s="20">
        <f t="shared" si="0"/>
        <v>4</v>
      </c>
      <c r="I19" s="346"/>
      <c r="K19" s="345"/>
    </row>
    <row r="20" spans="1:11">
      <c r="A20" s="372" t="s">
        <v>17</v>
      </c>
      <c r="B20" s="378">
        <f>'DWDz Szkl.Por'!B16+'MOW Szkl.Por'!B16+'PPPP Kowary'!B16+'PPP Szkl.Por.'!B16+'ZSO iMS Szklarska Por.'!B16+'ZSS Miłków'!B16+'ZST i L Piechowice'!B16</f>
        <v>9.33</v>
      </c>
      <c r="C20" s="378">
        <f>'DWDz Szkl.Por'!C16+'MOW Szkl.Por'!C16+'PPPP Kowary'!C16+'PPP Szkl.Por.'!C16+'ZSO iMS Szklarska Por.'!C16+'ZSS Miłków'!C16+'ZST i L Piechowice'!C16</f>
        <v>22.029999999999998</v>
      </c>
      <c r="D20" s="378">
        <f>'DWDz Szkl.Por'!D16+'MOW Szkl.Por'!D16+'PPPP Kowary'!D16+'PPP Szkl.Por.'!D16+'ZSO iMS Szklarska Por.'!D16+'ZSS Miłków'!D16+'ZST i L Piechowice'!D16</f>
        <v>54.85</v>
      </c>
      <c r="E20" s="378">
        <f>'DWDz Szkl.Por'!E16+'MOW Szkl.Por'!E16+'PPPP Kowary'!E16+'PPP Szkl.Por.'!E16+'ZSO iMS Szklarska Por.'!E16+'ZSS Miłków'!E16+'ZST i L Piechowice'!E16</f>
        <v>47.040000000000006</v>
      </c>
      <c r="F20" s="20">
        <f t="shared" si="0"/>
        <v>4</v>
      </c>
      <c r="I20" s="346"/>
      <c r="K20" s="345"/>
    </row>
    <row r="21" spans="1:11">
      <c r="A21" s="372" t="s">
        <v>18</v>
      </c>
      <c r="B21" s="378">
        <f>'DWDz Szkl.Por'!B17+'MOW Szkl.Por'!B17+'PPPP Kowary'!B17+'PPP Szkl.Por.'!B17+'ZSO iMS Szklarska Por.'!B17+'ZSS Miłków'!B17+'ZST i L Piechowice'!B17</f>
        <v>8.08</v>
      </c>
      <c r="C21" s="378">
        <f>'DWDz Szkl.Por'!C17+'MOW Szkl.Por'!C17+'PPPP Kowary'!C17+'PPP Szkl.Por.'!C17+'ZSO iMS Szklarska Por.'!C17+'ZSS Miłków'!C17+'ZST i L Piechowice'!C17</f>
        <v>22.189999999999998</v>
      </c>
      <c r="D21" s="378">
        <f>'DWDz Szkl.Por'!D17+'MOW Szkl.Por'!D17+'PPPP Kowary'!D17+'PPP Szkl.Por.'!D17+'ZSO iMS Szklarska Por.'!D17+'ZSS Miłków'!D17+'ZST i L Piechowice'!D17</f>
        <v>55.64</v>
      </c>
      <c r="E21" s="378">
        <f>'DWDz Szkl.Por'!E17+'MOW Szkl.Por'!E17+'PPPP Kowary'!E17+'PPP Szkl.Por.'!E17+'ZSO iMS Szklarska Por.'!E17+'ZSS Miłków'!E17+'ZST i L Piechowice'!E17</f>
        <v>46.680000000000007</v>
      </c>
      <c r="F21" s="20">
        <f t="shared" si="0"/>
        <v>4</v>
      </c>
      <c r="I21" s="346"/>
      <c r="K21" s="345"/>
    </row>
    <row r="22" spans="1:11">
      <c r="A22" s="372" t="s">
        <v>19</v>
      </c>
      <c r="B22" s="378">
        <f>'DWDz Szkl.Por'!B18+'MOW Szkl.Por'!B18+'PPPP Kowary'!B18+'PPP Szkl.Por.'!B18+'ZSO iMS Szklarska Por.'!B18+'ZSS Miłków'!B18+'ZST i L Piechowice'!B18</f>
        <v>8.08</v>
      </c>
      <c r="C22" s="378">
        <f>'DWDz Szkl.Por'!C18+'MOW Szkl.Por'!C18+'PPPP Kowary'!C18+'PPP Szkl.Por.'!C18+'ZSO iMS Szklarska Por.'!C18+'ZSS Miłków'!C18+'ZST i L Piechowice'!C18</f>
        <v>22.159999999999997</v>
      </c>
      <c r="D22" s="378">
        <f>'DWDz Szkl.Por'!D18+'MOW Szkl.Por'!D18+'PPPP Kowary'!D18+'PPP Szkl.Por.'!D18+'ZSO iMS Szklarska Por.'!D18+'ZSS Miłków'!D18+'ZST i L Piechowice'!D18</f>
        <v>54.34</v>
      </c>
      <c r="E22" s="378">
        <f>'DWDz Szkl.Por'!E18+'MOW Szkl.Por'!E18+'PPPP Kowary'!E18+'PPP Szkl.Por.'!E18+'ZSO iMS Szklarska Por.'!E18+'ZSS Miłków'!E18+'ZST i L Piechowice'!E18</f>
        <v>45.45</v>
      </c>
      <c r="F22" s="20">
        <f t="shared" si="0"/>
        <v>4</v>
      </c>
      <c r="I22" s="346"/>
      <c r="K22" s="345"/>
    </row>
    <row r="23" spans="1:11">
      <c r="A23" s="372" t="s">
        <v>20</v>
      </c>
      <c r="B23" s="378">
        <f>'DWDz Szkl.Por'!B19+'MOW Szkl.Por'!B19+'PPPP Kowary'!B19+'PPP Szkl.Por.'!B19+'ZSO iMS Szklarska Por.'!B19+'ZSS Miłków'!B19+'ZST i L Piechowice'!B19</f>
        <v>8.08</v>
      </c>
      <c r="C23" s="378">
        <f>'DWDz Szkl.Por'!C19+'MOW Szkl.Por'!C19+'PPPP Kowary'!C19+'PPP Szkl.Por.'!C19+'ZSO iMS Szklarska Por.'!C19+'ZSS Miłków'!C19+'ZST i L Piechowice'!C19</f>
        <v>21.31</v>
      </c>
      <c r="D23" s="378">
        <f>'DWDz Szkl.Por'!D19+'MOW Szkl.Por'!D19+'PPPP Kowary'!D19+'PPP Szkl.Por.'!D19+'ZSO iMS Szklarska Por.'!D19+'ZSS Miłków'!D19+'ZST i L Piechowice'!D19</f>
        <v>54.45</v>
      </c>
      <c r="E23" s="378">
        <f>'DWDz Szkl.Por'!E19+'MOW Szkl.Por'!E19+'PPPP Kowary'!E19+'PPP Szkl.Por.'!E19+'ZSO iMS Szklarska Por.'!E19+'ZSS Miłków'!E19+'ZST i L Piechowice'!E19</f>
        <v>45.190000000000005</v>
      </c>
      <c r="F23" s="20">
        <f t="shared" si="0"/>
        <v>4</v>
      </c>
      <c r="I23" s="346"/>
      <c r="K23" s="345"/>
    </row>
    <row r="24" spans="1:11">
      <c r="A24" s="372" t="s">
        <v>21</v>
      </c>
      <c r="B24" s="378">
        <f>'DWDz Szkl.Por'!B20+'MOW Szkl.Por'!B20+'PPPP Kowary'!B20+'PPP Szkl.Por.'!B20+'ZSO iMS Szklarska Por.'!B20+'ZSS Miłków'!B20+'ZST i L Piechowice'!B20</f>
        <v>8.08</v>
      </c>
      <c r="C24" s="378">
        <f>'DWDz Szkl.Por'!C20+'MOW Szkl.Por'!C20+'PPPP Kowary'!C20+'PPP Szkl.Por.'!C20+'ZSO iMS Szklarska Por.'!C20+'ZSS Miłków'!C20+'ZST i L Piechowice'!C20</f>
        <v>20.849999999999998</v>
      </c>
      <c r="D24" s="378">
        <f>'DWDz Szkl.Por'!D20+'MOW Szkl.Por'!D20+'PPPP Kowary'!D20+'PPP Szkl.Por.'!D20+'ZSO iMS Szklarska Por.'!D20+'ZSS Miłków'!D20+'ZST i L Piechowice'!D20</f>
        <v>52.860000000000007</v>
      </c>
      <c r="E24" s="378">
        <f>'DWDz Szkl.Por'!E20+'MOW Szkl.Por'!E20+'PPPP Kowary'!E20+'PPP Szkl.Por.'!E20+'ZSO iMS Szklarska Por.'!E20+'ZSS Miłków'!E20+'ZST i L Piechowice'!E20</f>
        <v>45.070000000000007</v>
      </c>
      <c r="F24" s="20">
        <f t="shared" si="0"/>
        <v>4</v>
      </c>
      <c r="I24" s="346"/>
      <c r="K24" s="345"/>
    </row>
    <row r="25" spans="1:11">
      <c r="A25" s="372" t="s">
        <v>22</v>
      </c>
      <c r="B25" s="378">
        <f>'DWDz Szkl.Por'!B21+'MOW Szkl.Por'!B21+'PPPP Kowary'!B21+'PPP Szkl.Por.'!B21+'ZSO iMS Szklarska Por.'!B21+'ZSS Miłków'!B21+'ZST i L Piechowice'!B21</f>
        <v>9.39</v>
      </c>
      <c r="C25" s="378">
        <f>'DWDz Szkl.Por'!C21+'MOW Szkl.Por'!C21+'PPPP Kowary'!C21+'PPP Szkl.Por.'!C21+'ZSO iMS Szklarska Por.'!C21+'ZSS Miłków'!C21+'ZST i L Piechowice'!C21</f>
        <v>20.03</v>
      </c>
      <c r="D25" s="378">
        <f>'DWDz Szkl.Por'!D21+'MOW Szkl.Por'!D21+'PPPP Kowary'!D21+'PPP Szkl.Por.'!D21+'ZSO iMS Szklarska Por.'!D21+'ZSS Miłków'!D21+'ZST i L Piechowice'!D21</f>
        <v>51.629999999999995</v>
      </c>
      <c r="E25" s="378">
        <f>'DWDz Szkl.Por'!E21+'MOW Szkl.Por'!E21+'PPPP Kowary'!E21+'PPP Szkl.Por.'!E21+'ZSO iMS Szklarska Por.'!E21+'ZSS Miłków'!E21+'ZST i L Piechowice'!E21</f>
        <v>47.870000000000005</v>
      </c>
      <c r="F25" s="20">
        <f t="shared" si="0"/>
        <v>4</v>
      </c>
      <c r="I25" s="346"/>
      <c r="K25" s="345"/>
    </row>
    <row r="26" spans="1:11">
      <c r="A26" s="372" t="s">
        <v>23</v>
      </c>
      <c r="B26" s="378">
        <f>'DWDz Szkl.Por'!B22+'MOW Szkl.Por'!B22+'PPPP Kowary'!B22+'PPP Szkl.Por.'!B22+'ZSO iMS Szklarska Por.'!B22+'ZSS Miłków'!B22+'ZST i L Piechowice'!B22</f>
        <v>9.3000000000000007</v>
      </c>
      <c r="C26" s="378">
        <f>'DWDz Szkl.Por'!C22+'MOW Szkl.Por'!C22+'PPPP Kowary'!C22+'PPP Szkl.Por.'!C22+'ZSO iMS Szklarska Por.'!C22+'ZSS Miłków'!C22+'ZST i L Piechowice'!C22</f>
        <v>19.88</v>
      </c>
      <c r="D26" s="378">
        <f>'DWDz Szkl.Por'!D22+'MOW Szkl.Por'!D22+'PPPP Kowary'!D22+'PPP Szkl.Por.'!D22+'ZSO iMS Szklarska Por.'!D22+'ZSS Miłków'!D22+'ZST i L Piechowice'!D22</f>
        <v>51.379999999999995</v>
      </c>
      <c r="E26" s="378">
        <f>'DWDz Szkl.Por'!E22+'MOW Szkl.Por'!E22+'PPPP Kowary'!E22+'PPP Szkl.Por.'!E22+'ZSO iMS Szklarska Por.'!E22+'ZSS Miłków'!E22+'ZST i L Piechowice'!E22</f>
        <v>46.56</v>
      </c>
      <c r="F26" s="20">
        <f t="shared" si="0"/>
        <v>4</v>
      </c>
      <c r="I26" s="346"/>
      <c r="K26" s="345"/>
    </row>
    <row r="27" spans="1:11">
      <c r="A27" s="372" t="s">
        <v>24</v>
      </c>
      <c r="B27" s="378">
        <f>'DWDz Szkl.Por'!B23+'MOW Szkl.Por'!B23+'PPPP Kowary'!B23+'PPP Szkl.Por.'!B23+'ZSO iMS Szklarska Por.'!B23+'ZSS Miłków'!B23+'ZST i L Piechowice'!B23</f>
        <v>9.7100000000000009</v>
      </c>
      <c r="C27" s="378">
        <f>'DWDz Szkl.Por'!C23+'MOW Szkl.Por'!C23+'PPPP Kowary'!C23+'PPP Szkl.Por.'!C23+'ZSO iMS Szklarska Por.'!C23+'ZSS Miłków'!C23+'ZST i L Piechowice'!C23</f>
        <v>19.829999999999998</v>
      </c>
      <c r="D27" s="378">
        <f>'DWDz Szkl.Por'!D23+'MOW Szkl.Por'!D23+'PPPP Kowary'!D23+'PPP Szkl.Por.'!D23+'ZSO iMS Szklarska Por.'!D23+'ZSS Miłków'!D23+'ZST i L Piechowice'!D23</f>
        <v>50.97</v>
      </c>
      <c r="E27" s="378">
        <f>'DWDz Szkl.Por'!E23+'MOW Szkl.Por'!E23+'PPPP Kowary'!E23+'PPP Szkl.Por.'!E23+'ZSO iMS Szklarska Por.'!E23+'ZSS Miłków'!E23+'ZST i L Piechowice'!E23</f>
        <v>46.2</v>
      </c>
      <c r="F27" s="20">
        <f t="shared" si="0"/>
        <v>4</v>
      </c>
      <c r="I27" s="346"/>
      <c r="K27" s="345"/>
    </row>
    <row r="28" spans="1:11">
      <c r="A28" s="372" t="s">
        <v>25</v>
      </c>
      <c r="B28" s="378">
        <f>'DWDz Szkl.Por'!B24+'MOW Szkl.Por'!B24+'PPPP Kowary'!B24+'PPP Szkl.Por.'!B24+'ZSO iMS Szklarska Por.'!B24+'ZSS Miłków'!B24+'ZST i L Piechowice'!B24</f>
        <v>8.82</v>
      </c>
      <c r="C28" s="378">
        <f>'DWDz Szkl.Por'!C24+'MOW Szkl.Por'!C24+'PPPP Kowary'!C24+'PPP Szkl.Por.'!C24+'ZSO iMS Szklarska Por.'!C24+'ZSS Miłków'!C24+'ZST i L Piechowice'!C24</f>
        <v>20.07</v>
      </c>
      <c r="D28" s="378">
        <f>'DWDz Szkl.Por'!D24+'MOW Szkl.Por'!D24+'PPPP Kowary'!D24+'PPP Szkl.Por.'!D24+'ZSO iMS Szklarska Por.'!D24+'ZSS Miłków'!D24+'ZST i L Piechowice'!D24</f>
        <v>50.730000000000004</v>
      </c>
      <c r="E28" s="378">
        <f>'DWDz Szkl.Por'!E24+'MOW Szkl.Por'!E24+'PPPP Kowary'!E24+'PPP Szkl.Por.'!E24+'ZSO iMS Szklarska Por.'!E24+'ZSS Miłków'!E24+'ZST i L Piechowice'!E24</f>
        <v>45.97</v>
      </c>
      <c r="F28" s="20">
        <f t="shared" si="0"/>
        <v>4</v>
      </c>
      <c r="I28" s="346"/>
      <c r="K28" s="345"/>
    </row>
    <row r="29" spans="1:11" ht="3" customHeight="1">
      <c r="A29" s="379"/>
      <c r="B29" s="380"/>
      <c r="C29" s="380"/>
      <c r="D29" s="380"/>
      <c r="E29" s="380"/>
      <c r="F29" s="20"/>
      <c r="I29" s="89"/>
      <c r="K29" s="89"/>
    </row>
    <row r="30" spans="1:11" s="34" customFormat="1">
      <c r="A30" s="373" t="s">
        <v>26</v>
      </c>
      <c r="B30" s="374">
        <f>IF(COUNTIF($F$17:$F$24,"=4")=0,"",+SUMIF($F$17:$F$24,"=4",B17:B24)/COUNTIF($F$17:$F$24,"=4"))</f>
        <v>8.7675000000000001</v>
      </c>
      <c r="C30" s="374">
        <f>IF(COUNTIF($F$17:$F$24,"=4")=0,"",+SUMIF($F$17:$F$24,"=4",C17:C24)/COUNTIF($F$17:$F$24,"=4"))</f>
        <v>22.228749999999998</v>
      </c>
      <c r="D30" s="374">
        <f>IF(COUNTIF($F$17:$F$24,"=4")=0,"",+SUMIF($F$17:$F$24,"=4",D17:D24)/COUNTIF($F$17:$F$24,"=4"))</f>
        <v>55.456250000000004</v>
      </c>
      <c r="E30" s="374">
        <f ca="1">IF(COUNTIF($F$13:$F$20,"=4")=0,"",+SUMIF($F$17:$F$28,"=4",E17:E24)/COUNTIF($F$17:$F$28,"=4"))</f>
        <v>46.3825</v>
      </c>
      <c r="F30" s="20"/>
      <c r="I30" s="102"/>
    </row>
    <row r="31" spans="1:11" s="34" customFormat="1">
      <c r="A31" s="373" t="s">
        <v>27</v>
      </c>
      <c r="B31" s="374">
        <f>IF(COUNTIF($F$25:$F$28,"=4")=0,"",+SUMIF($F$25:$F$28,"=4",B25:B28)/COUNTIF($F$25:$F$28,"=4"))</f>
        <v>9.3049999999999997</v>
      </c>
      <c r="C31" s="374">
        <f>IF(COUNTIF($F$25:$F$28,"=4")=0,"",+SUMIF($F$25:$F$28,"=4",C25:C28)/COUNTIF($F$25:$F$28,"=4"))</f>
        <v>19.952500000000001</v>
      </c>
      <c r="D31" s="374">
        <f>IF(COUNTIF($F$25:$F$28,"=4")=0,"",+SUMIF($F$25:$F$28,"=4",D25:D28)/COUNTIF($F$25:$F$28,"=4"))</f>
        <v>51.177499999999995</v>
      </c>
      <c r="E31" s="374">
        <f>IF(COUNTIF($F$25:$F$28,"=4")=0,"",+SUMIF($F$25:$F$28,"=4",E25:E28)/COUNTIF($F$25:$F$28,"=4"))</f>
        <v>46.65</v>
      </c>
      <c r="F31" s="20"/>
      <c r="I31" s="102"/>
    </row>
    <row r="32" spans="1:11">
      <c r="A32" s="375" t="s">
        <v>28</v>
      </c>
      <c r="B32" s="376">
        <f>IF(COUNTIF($F$17:$F$28,"=4")=0,"",+SUMIF($F$17:$F$28,"=4",B17:B28)/COUNTIF($F$17:$F$28,"=4"))</f>
        <v>8.9466666666666654</v>
      </c>
      <c r="C32" s="376">
        <f>IF(COUNTIF($F$17:$F$28,"=4")=0,"",+SUMIF($F$17:$F$28,"=4",C17:C28)/COUNTIF($F$17:$F$28,"=4"))</f>
        <v>21.47</v>
      </c>
      <c r="D32" s="376">
        <f>IF(COUNTIF($F$17:$F$28,"=4")=0,"",+SUMIF($F$17:$F$28,"=4",D17:D28)/COUNTIF($F$17:$F$28,"=4"))</f>
        <v>54.030000000000008</v>
      </c>
      <c r="E32" s="376">
        <f>IF(COUNTIF($F$17:$F$28,"=4")=0,"",+SUMIF($F$17:$F$28,"=4",E17:E28)/COUNTIF($F$17:$F$28,"=4"))</f>
        <v>46.3825</v>
      </c>
      <c r="F32" s="20"/>
      <c r="I32" s="346"/>
      <c r="J32" s="381"/>
    </row>
    <row r="33" spans="1:9" ht="3.75" customHeight="1">
      <c r="A33" s="379"/>
      <c r="B33" s="380"/>
      <c r="C33" s="380"/>
      <c r="D33" s="380"/>
      <c r="E33" s="380"/>
      <c r="F33" s="20"/>
    </row>
    <row r="34" spans="1:9" ht="18" customHeight="1">
      <c r="A34" s="53" t="s">
        <v>66</v>
      </c>
      <c r="D34" t="s">
        <v>67</v>
      </c>
      <c r="E34" s="382">
        <f>B32+C32+D32+E32</f>
        <v>130.82916666666668</v>
      </c>
    </row>
    <row r="35" spans="1:9" ht="18" customHeight="1">
      <c r="A35" s="41"/>
      <c r="E35" s="53">
        <v>181.99</v>
      </c>
    </row>
    <row r="36" spans="1:9" ht="18" customHeight="1">
      <c r="A36" s="41"/>
      <c r="E36" s="53">
        <f>E35-E34</f>
        <v>51.160833333333329</v>
      </c>
    </row>
    <row r="37" spans="1:9" ht="18" customHeight="1">
      <c r="A37" s="41"/>
    </row>
    <row r="38" spans="1:9" ht="18" customHeight="1">
      <c r="A38" s="41"/>
      <c r="E38" s="53"/>
    </row>
    <row r="39" spans="1:9" ht="18" customHeight="1">
      <c r="A39" s="41"/>
      <c r="E39" s="53"/>
    </row>
    <row r="40" spans="1:9" ht="18" customHeight="1">
      <c r="A40" s="41"/>
      <c r="E40" s="53"/>
    </row>
    <row r="41" spans="1:9" ht="18" customHeight="1">
      <c r="A41" s="41"/>
      <c r="E41" s="53"/>
    </row>
    <row r="42" spans="1:9" ht="54.75" customHeight="1">
      <c r="A42" s="41"/>
      <c r="E42" s="53"/>
    </row>
    <row r="43" spans="1:9" ht="54.75" customHeight="1">
      <c r="A43" s="41"/>
      <c r="E43" s="53"/>
    </row>
    <row r="44" spans="1:9" ht="8.25" customHeight="1">
      <c r="A44" s="41"/>
      <c r="E44" s="53"/>
    </row>
    <row r="45" spans="1:9" ht="36.75" customHeight="1">
      <c r="A45" s="427" t="s">
        <v>29</v>
      </c>
      <c r="B45" s="427"/>
      <c r="C45" s="427"/>
      <c r="D45" s="427"/>
      <c r="E45" s="427"/>
      <c r="F45" s="70"/>
      <c r="G45" s="70"/>
      <c r="H45" s="70"/>
      <c r="I45" s="70"/>
    </row>
    <row r="46" spans="1:9" ht="8.25" customHeight="1">
      <c r="A46" s="427"/>
      <c r="B46" s="427"/>
      <c r="C46" s="427"/>
      <c r="D46" s="427"/>
      <c r="E46" s="427"/>
      <c r="F46" s="70"/>
      <c r="G46" s="70"/>
      <c r="H46" s="70"/>
      <c r="I46" s="70"/>
    </row>
    <row r="47" spans="1:9" ht="7.5" customHeight="1">
      <c r="A47" s="347"/>
      <c r="B47" s="347"/>
      <c r="C47" s="347"/>
      <c r="D47" s="347"/>
      <c r="E47" s="347"/>
      <c r="F47" s="70"/>
      <c r="G47" s="70"/>
      <c r="H47" s="70"/>
      <c r="I47" s="70"/>
    </row>
    <row r="48" spans="1:9" ht="12.95" customHeight="1">
      <c r="A48" s="428" t="s">
        <v>30</v>
      </c>
      <c r="B48" s="429" t="s">
        <v>9</v>
      </c>
      <c r="C48" s="429"/>
      <c r="D48" s="429"/>
      <c r="E48" s="429"/>
      <c r="F48" s="348"/>
      <c r="G48" s="348"/>
      <c r="H48" s="348"/>
      <c r="I48" s="348"/>
    </row>
    <row r="49" spans="1:13" ht="22.5">
      <c r="A49" s="428"/>
      <c r="B49" s="349" t="s">
        <v>10</v>
      </c>
      <c r="C49" s="349" t="s">
        <v>11</v>
      </c>
      <c r="D49" s="349" t="s">
        <v>12</v>
      </c>
      <c r="E49" s="349" t="s">
        <v>13</v>
      </c>
      <c r="F49" s="348"/>
      <c r="G49" s="348"/>
      <c r="H49" s="348">
        <v>976070.25</v>
      </c>
      <c r="I49" s="348" t="s">
        <v>75</v>
      </c>
      <c r="K49" t="s">
        <v>69</v>
      </c>
    </row>
    <row r="50" spans="1:13" ht="26.25" customHeight="1">
      <c r="A50" s="350" t="s">
        <v>31</v>
      </c>
      <c r="B50" s="351">
        <f>B51+B52</f>
        <v>316152.58</v>
      </c>
      <c r="C50" s="351">
        <f>C51+C52</f>
        <v>894592.47</v>
      </c>
      <c r="D50" s="351">
        <f>D51+D52</f>
        <v>2744989.07</v>
      </c>
      <c r="E50" s="351">
        <f>E51+E52</f>
        <v>2947235.68</v>
      </c>
      <c r="F50" s="348"/>
      <c r="G50" s="348"/>
      <c r="H50" s="348">
        <v>198159.65</v>
      </c>
      <c r="I50" s="352">
        <f>B50+C50+D50+E50</f>
        <v>6902969.8000000007</v>
      </c>
      <c r="J50" s="53">
        <f>'ZSO Kowary'!B35+'ZST i L Piechowice'!B35+'MOW Szkl.Por'!B35+'ZSS Miłków'!B35+'DWDz Szkl.Por'!B35+'ZSO iMS Szklarska Por.'!B35+'PPPP Kowary'!B35+'PPP Szkl.Por.'!B35+'Dom Dziecka Sz.Por.'!B35</f>
        <v>316152.58</v>
      </c>
      <c r="K50" s="53">
        <f>'ZSO Kowary'!C35+'ZST i L Piechowice'!C35+'MOW Szkl.Por'!C35+'ZSS Miłków'!C35+'DWDz Szkl.Por'!C35+'ZSO iMS Szklarska Por.'!C35+'PPPP Kowary'!C35+'PPP Szkl.Por.'!C35+'Dom Dziecka Sz.Por.'!C35</f>
        <v>894592.47</v>
      </c>
      <c r="L50" s="53">
        <f>'ZSO Kowary'!D35+'ZST i L Piechowice'!D35+'MOW Szkl.Por'!D35+'ZSS Miłków'!D35+'DWDz Szkl.Por'!D35+'ZSO iMS Szklarska Por.'!D35+'PPPP Kowary'!D35+'PPP Szkl.Por.'!D35+'Dom Dziecka Sz.Por.'!D35</f>
        <v>2787049.13</v>
      </c>
      <c r="M50" s="53">
        <f>'ZSO Kowary'!E35+'ZST i L Piechowice'!E35+'MOW Szkl.Por'!E35+'ZSS Miłków'!E35+'DWDz Szkl.Por'!E35+'ZSO iMS Szklarska Por.'!E35+'PPPP Kowary'!E35+'PPP Szkl.Por.'!E35+'Dom Dziecka Sz.Por.'!E35</f>
        <v>3182877.2300000004</v>
      </c>
    </row>
    <row r="51" spans="1:13" ht="15" customHeight="1">
      <c r="A51" s="353" t="s">
        <v>32</v>
      </c>
      <c r="B51" s="354">
        <f>'ZST i L Piechowice'!B36+'MOW Szkl.Por'!B36+'ZSS Miłków'!B36+'DWDz Szkl.Por'!B36+'ZSO iMS Szklarska Por.'!B36+'PPPP Kowary'!B36+'PPP Szkl.Por.'!B36</f>
        <v>232463.75</v>
      </c>
      <c r="C51" s="354">
        <f>'ZST i L Piechowice'!C36+'MOW Szkl.Por'!C36+'ZSS Miłków'!C36+'DWDz Szkl.Por'!C36+'ZSO iMS Szklarska Por.'!C36+'PPPP Kowary'!C36+'PPP Szkl.Por.'!C36</f>
        <v>547815.13</v>
      </c>
      <c r="D51" s="354">
        <f>'ZST i L Piechowice'!D36+'MOW Szkl.Por'!D36+'ZSS Miłków'!D36+'DWDz Szkl.Por'!D36+'ZSO iMS Szklarska Por.'!D36+'PPPP Kowary'!D36+'PPP Szkl.Por.'!D36</f>
        <v>1553370.8</v>
      </c>
      <c r="E51" s="354">
        <f>'ZST i L Piechowice'!E36+'MOW Szkl.Por'!E36+'ZSS Miłków'!E36+'DWDz Szkl.Por'!E36+'ZSO iMS Szklarska Por.'!E36+'PPPP Kowary'!E36+'PPP Szkl.Por.'!E36</f>
        <v>1723677.48</v>
      </c>
      <c r="F51" s="355"/>
      <c r="G51" s="355"/>
      <c r="H51" s="355">
        <v>673815.31</v>
      </c>
      <c r="I51" s="356">
        <f>B51+C51+D51+E51</f>
        <v>4057327.16</v>
      </c>
      <c r="J51" s="53">
        <f>'ZSO Kowary'!B36+'ZST i L Piechowice'!B36+'MOW Szkl.Por'!B36+'ZSS Miłków'!B36+'DWDz Szkl.Por'!B36+'ZSO iMS Szklarska Por.'!B36+'PPPP Kowary'!B36+'PPP Szkl.Por.'!B36+'Dom Dziecka Sz.Por.'!B36</f>
        <v>232463.75</v>
      </c>
      <c r="K51" s="53">
        <f>'ZSO Kowary'!C36+'ZST i L Piechowice'!C36+'MOW Szkl.Por'!C36+'ZSS Miłków'!C36+'DWDz Szkl.Por'!C36+'ZSO iMS Szklarska Por.'!C36+'PPPP Kowary'!C36+'PPP Szkl.Por.'!C36+'Dom Dziecka Sz.Por.'!C36</f>
        <v>547815.13</v>
      </c>
      <c r="L51" s="53">
        <f>'ZSO Kowary'!D36+'ZST i L Piechowice'!D36+'MOW Szkl.Por'!D36+'ZSS Miłków'!D36+'DWDz Szkl.Por'!D36+'ZSO iMS Szklarska Por.'!D36+'PPPP Kowary'!D36+'PPP Szkl.Por.'!D36+'Dom Dziecka Sz.Por.'!D36</f>
        <v>1582861.8</v>
      </c>
      <c r="M51" s="53">
        <f>'ZSO Kowary'!E36+'ZST i L Piechowice'!E36+'MOW Szkl.Por'!E36+'ZSS Miłków'!E36+'DWDz Szkl.Por'!E36+'ZSO iMS Szklarska Por.'!E36+'PPPP Kowary'!E36+'PPP Szkl.Por.'!E36+'Dom Dziecka Sz.Por.'!E36</f>
        <v>1885795.9300000002</v>
      </c>
    </row>
    <row r="52" spans="1:13" ht="21">
      <c r="A52" s="357" t="s">
        <v>33</v>
      </c>
      <c r="B52" s="354">
        <f>SUM(B54:B75)</f>
        <v>83688.83</v>
      </c>
      <c r="C52" s="354">
        <f>SUM(C54:C75)</f>
        <v>346777.34</v>
      </c>
      <c r="D52" s="354">
        <f>SUM(D54:D75)</f>
        <v>1191618.2699999998</v>
      </c>
      <c r="E52" s="354">
        <f>SUM(E54:E75)</f>
        <v>1223558.2000000002</v>
      </c>
      <c r="F52" s="355"/>
      <c r="G52" s="355"/>
      <c r="H52" s="355">
        <v>274663.73</v>
      </c>
      <c r="I52" s="358">
        <f>B52+C52+D52+E52</f>
        <v>2845642.64</v>
      </c>
      <c r="J52" s="53">
        <f>'ZSO Kowary'!B37+'ZST i L Piechowice'!B37+'MOW Szkl.Por'!B37+'ZSS Miłków'!B37+'DWDz Szkl.Por'!B37+'ZSO iMS Szklarska Por.'!B37+'PPPP Kowary'!B37+'PPP Szkl.Por.'!B37+'Dom Dziecka Sz.Por.'!B37</f>
        <v>83688.83</v>
      </c>
      <c r="K52" s="53">
        <f>'ZSO Kowary'!C37+'ZST i L Piechowice'!C37+'MOW Szkl.Por'!C37+'ZSS Miłków'!C37+'DWDz Szkl.Por'!C37+'ZSO iMS Szklarska Por.'!C37+'PPPP Kowary'!C37+'PPP Szkl.Por.'!C37+'Dom Dziecka Sz.Por.'!C37</f>
        <v>346777.33999999997</v>
      </c>
      <c r="L52" s="53">
        <f>'ZSO Kowary'!D37+'ZST i L Piechowice'!D37+'MOW Szkl.Por'!D37+'ZSS Miłków'!D37+'DWDz Szkl.Por'!D37+'ZSO iMS Szklarska Por.'!D37+'PPPP Kowary'!D37+'PPP Szkl.Por.'!D37+'Dom Dziecka Sz.Por.'!D37</f>
        <v>1204187.3299999998</v>
      </c>
      <c r="M52" s="53">
        <f>'ZSO Kowary'!E37+'ZST i L Piechowice'!E37+'MOW Szkl.Por'!E37+'ZSS Miłków'!E37+'DWDz Szkl.Por'!E37+'ZSO iMS Szklarska Por.'!E37+'PPPP Kowary'!E37+'PPP Szkl.Por.'!E37+'Dom Dziecka Sz.Por.'!E37</f>
        <v>1297081.3</v>
      </c>
    </row>
    <row r="53" spans="1:13">
      <c r="A53" s="359" t="s">
        <v>34</v>
      </c>
      <c r="B53" s="360"/>
      <c r="C53" s="360"/>
      <c r="D53" s="360"/>
      <c r="E53" s="360"/>
      <c r="F53" s="355"/>
      <c r="G53" s="355"/>
      <c r="H53" s="355">
        <v>108430.89</v>
      </c>
      <c r="I53" s="355"/>
    </row>
    <row r="54" spans="1:13">
      <c r="A54" s="359" t="s">
        <v>35</v>
      </c>
      <c r="B54" s="361">
        <f>'ZST i L Piechowice'!B39+'MOW Szkl.Por'!B39+'ZSS Miłków'!B39+'DWDz Szkl.Por'!B39+'ZSO iMS Szklarska Por.'!B39+'PPPP Kowary'!B39+'PPP Szkl.Por.'!B39</f>
        <v>16560.669999999998</v>
      </c>
      <c r="C54" s="360">
        <f>'ZST i L Piechowice'!C39+'MOW Szkl.Por'!C39+'ZSS Miłków'!C39+'DWDz Szkl.Por'!C39+'ZSO iMS Szklarska Por.'!C39+'PPPP Kowary'!C39+'PPP Szkl.Por.'!C39</f>
        <v>59514.02</v>
      </c>
      <c r="D54" s="360">
        <f>'ZST i L Piechowice'!D39+'MOW Szkl.Por'!D39+'ZSS Miłków'!D39+'DWDz Szkl.Por'!D39+'ZSO iMS Szklarska Por.'!D39+'PPPP Kowary'!D39+'PPP Szkl.Por.'!D39</f>
        <v>251736.36</v>
      </c>
      <c r="E54" s="360">
        <f>'ZST i L Piechowice'!E39+'MOW Szkl.Por'!E39+'ZSS Miłków'!E39+'DWDz Szkl.Por'!E39+'ZSO iMS Szklarska Por.'!E39+'PPPP Kowary'!E39+'PPP Szkl.Por.'!E39</f>
        <v>327796.13000000006</v>
      </c>
      <c r="F54" s="360">
        <f>'ZST i L Piechowice'!F39+'MOW Szkl.Por'!F39+'ZSS Miłków'!F39+'ZSO iMS Szklarska Por.'!F39+'DWDz Szkl.Por'!F39+'PPPP Kowary'!F39+'PPP Szkl.Por.'!F39+'Dom Dziecka Sz.Por.'!F39</f>
        <v>0</v>
      </c>
      <c r="G54" s="360">
        <f>'ZST i L Piechowice'!G39+'MOW Szkl.Por'!G39+'ZSS Miłków'!G39+'ZSO iMS Szklarska Por.'!G39+'DWDz Szkl.Por'!G39+'PPPP Kowary'!G39+'PPP Szkl.Por.'!G39+'Dom Dziecka Sz.Por.'!G39</f>
        <v>0</v>
      </c>
      <c r="H54" s="360">
        <f>'ZST i L Piechowice'!H39+'MOW Szkl.Por'!H39+'ZSS Miłków'!H39+'ZSO iMS Szklarska Por.'!H39+'DWDz Szkl.Por'!H39+'PPPP Kowary'!H39+'PPP Szkl.Por.'!H39+'Dom Dziecka Sz.Por.'!H39</f>
        <v>0</v>
      </c>
      <c r="I54" s="355">
        <f t="shared" ref="I54:I75" si="1">B54+C54+D54+E54</f>
        <v>655607.18000000005</v>
      </c>
    </row>
    <row r="55" spans="1:13" ht="22.5">
      <c r="A55" s="359" t="s">
        <v>36</v>
      </c>
      <c r="B55" s="360">
        <f>'ZST i L Piechowice'!B40+'MOW Szkl.Por'!B40+'ZSS Miłków'!B40+'DWDz Szkl.Por'!B40+'ZSO iMS Szklarska Por.'!B40+'PPPP Kowary'!B40+'PPP Szkl.Por.'!B40</f>
        <v>0</v>
      </c>
      <c r="C55" s="360">
        <f>'ZST i L Piechowice'!C40+'MOW Szkl.Por'!C40+'ZSS Miłków'!C40+'DWDz Szkl.Por'!C40+'ZSO iMS Szklarska Por.'!C40+'PPPP Kowary'!C40+'PPP Szkl.Por.'!C40</f>
        <v>0</v>
      </c>
      <c r="D55" s="360">
        <f>'ZST i L Piechowice'!D40+'MOW Szkl.Por'!D40+'ZSS Miłków'!D40+'DWDz Szkl.Por'!D40+'ZSO iMS Szklarska Por.'!D40+'PPPP Kowary'!D40+'PPP Szkl.Por.'!D40</f>
        <v>44416.67</v>
      </c>
      <c r="E55" s="360">
        <f>'ZST i L Piechowice'!E40+'MOW Szkl.Por'!E40+'ZSS Miłków'!E40+'DWDz Szkl.Por'!E40+'ZSO iMS Szklarska Por.'!E40+'PPPP Kowary'!E40+'PPP Szkl.Por.'!E40</f>
        <v>103853.41</v>
      </c>
      <c r="F55" s="355"/>
      <c r="G55" s="355"/>
      <c r="H55" s="355">
        <v>205811.9</v>
      </c>
      <c r="I55" s="355">
        <f t="shared" si="1"/>
        <v>148270.08000000002</v>
      </c>
    </row>
    <row r="56" spans="1:13">
      <c r="A56" s="359" t="s">
        <v>37</v>
      </c>
      <c r="B56" s="360">
        <f>'ZST i L Piechowice'!B41+'MOW Szkl.Por'!B41+'ZSS Miłków'!B41+'DWDz Szkl.Por'!B41+'ZSO iMS Szklarska Por.'!B41+'PPPP Kowary'!B41+'PPP Szkl.Por.'!B41</f>
        <v>0</v>
      </c>
      <c r="C56" s="360">
        <f>'ZST i L Piechowice'!C41+'MOW Szkl.Por'!C41+'ZSS Miłków'!C41+'DWDz Szkl.Por'!C41+'ZSO iMS Szklarska Por.'!C41+'PPPP Kowary'!C41+'PPP Szkl.Por.'!C41</f>
        <v>0</v>
      </c>
      <c r="D56" s="360">
        <f>'ZST i L Piechowice'!D41+'MOW Szkl.Por'!D41+'ZSS Miłków'!D41+'DWDz Szkl.Por'!D41+'ZSO iMS Szklarska Por.'!D41+'PPPP Kowary'!D41+'PPP Szkl.Por.'!D41</f>
        <v>5045.58</v>
      </c>
      <c r="E56" s="360">
        <f>'ZST i L Piechowice'!E41+'MOW Szkl.Por'!E41+'ZSS Miłków'!E41+'DWDz Szkl.Por'!E41+'ZSO iMS Szklarska Por.'!E41+'PPPP Kowary'!E41+'PPP Szkl.Por.'!E41</f>
        <v>2710.16</v>
      </c>
      <c r="F56" s="355"/>
      <c r="G56" s="355"/>
      <c r="H56" s="355">
        <v>75200.44</v>
      </c>
      <c r="I56" s="355">
        <f t="shared" si="1"/>
        <v>7755.74</v>
      </c>
    </row>
    <row r="57" spans="1:13">
      <c r="A57" s="359" t="s">
        <v>38</v>
      </c>
      <c r="B57" s="361">
        <f>'ZST i L Piechowice'!B42+'MOW Szkl.Por'!B42+'ZSS Miłków'!B42+'DWDz Szkl.Por'!B42+'ZSO iMS Szklarska Por.'!B42+'PPPP Kowary'!B42+'PPP Szkl.Por.'!B42</f>
        <v>1254</v>
      </c>
      <c r="C57" s="360">
        <f>'ZST i L Piechowice'!C42+'MOW Szkl.Por'!C42+'ZSS Miłków'!C42+'DWDz Szkl.Por'!C42+'ZSO iMS Szklarska Por.'!C42+'PPPP Kowary'!C42+'PPP Szkl.Por.'!C42</f>
        <v>7454.01</v>
      </c>
      <c r="D57" s="360">
        <f>'ZST i L Piechowice'!D42+'MOW Szkl.Por'!D42+'ZSS Miłków'!D42+'DWDz Szkl.Por'!D42+'ZSO iMS Szklarska Por.'!D42+'PPPP Kowary'!D42+'PPP Szkl.Por.'!D42</f>
        <v>15118.199999999999</v>
      </c>
      <c r="E57" s="360">
        <f>'ZST i L Piechowice'!E42+'MOW Szkl.Por'!E42+'ZSS Miłków'!E42+'DWDz Szkl.Por'!E42+'ZSO iMS Szklarska Por.'!E42+'PPPP Kowary'!E42+'PPP Szkl.Por.'!E42</f>
        <v>16146.529999999999</v>
      </c>
      <c r="F57" s="355"/>
      <c r="G57" s="355"/>
      <c r="H57" s="362">
        <f>SUM(H49:H56)</f>
        <v>2512152.17</v>
      </c>
      <c r="I57" s="355">
        <f t="shared" si="1"/>
        <v>39972.74</v>
      </c>
    </row>
    <row r="58" spans="1:13" ht="22.5">
      <c r="A58" s="359" t="s">
        <v>39</v>
      </c>
      <c r="B58" s="360">
        <f>'ZST i L Piechowice'!B43+'MOW Szkl.Por'!B43+'ZSS Miłków'!B43+'DWDz Szkl.Por'!B43+'ZSO iMS Szklarska Por.'!B43+'PPPP Kowary'!B43+'PPP Szkl.Por.'!B43</f>
        <v>0</v>
      </c>
      <c r="C58" s="360">
        <f>'ZST i L Piechowice'!C43+'MOW Szkl.Por'!C43+'ZSS Miłków'!C43+'DWDz Szkl.Por'!C43+'ZSO iMS Szklarska Por.'!C43+'PPPP Kowary'!C43+'PPP Szkl.Por.'!C43</f>
        <v>0</v>
      </c>
      <c r="D58" s="360">
        <f>'ZST i L Piechowice'!D43+'MOW Szkl.Por'!D43+'ZSS Miłków'!D43+'DWDz Szkl.Por'!D43+'ZSO iMS Szklarska Por.'!D43+'PPPP Kowary'!D43+'PPP Szkl.Por.'!D43</f>
        <v>0</v>
      </c>
      <c r="E58" s="360">
        <f>'ZST i L Piechowice'!E43+'MOW Szkl.Por'!E43+'ZSS Miłków'!E43+'DWDz Szkl.Por'!E43+'ZSO iMS Szklarska Por.'!E43+'PPPP Kowary'!E43+'PPP Szkl.Por.'!E43</f>
        <v>0</v>
      </c>
      <c r="F58" s="355"/>
      <c r="G58" s="355"/>
      <c r="H58" s="355"/>
      <c r="I58" s="355">
        <f t="shared" si="1"/>
        <v>0</v>
      </c>
    </row>
    <row r="59" spans="1:13">
      <c r="A59" s="359" t="s">
        <v>40</v>
      </c>
      <c r="B59" s="360">
        <f>'ZST i L Piechowice'!B44+'MOW Szkl.Por'!B44+'ZSS Miłków'!B44+'DWDz Szkl.Por'!B44+'ZSO iMS Szklarska Por.'!B44+'PPPP Kowary'!B44+'PPP Szkl.Por.'!B44</f>
        <v>0</v>
      </c>
      <c r="C59" s="360">
        <f>'ZST i L Piechowice'!C44+'MOW Szkl.Por'!C44+'ZSS Miłków'!C44+'DWDz Szkl.Por'!C44+'ZSO iMS Szklarska Por.'!C44+'PPPP Kowary'!C44+'PPP Szkl.Por.'!C44</f>
        <v>0</v>
      </c>
      <c r="D59" s="360">
        <f>'ZST i L Piechowice'!D44+'MOW Szkl.Por'!D44+'ZSS Miłków'!D44+'ZSO iMS Szklarska Por.'!D44+'DWDz Szkl.Por'!D44+'PPPP Kowary'!D44+'PPP Szkl.Por.'!D44+'Dom Dziecka Sz.Por.'!D44</f>
        <v>0</v>
      </c>
      <c r="E59" s="360">
        <f>'ZST i L Piechowice'!E44+'MOW Szkl.Por'!E44+'ZSS Miłków'!E44+'DWDz Szkl.Por'!E44+'ZSO iMS Szklarska Por.'!E44+'PPPP Kowary'!E44+'PPP Szkl.Por.'!E44</f>
        <v>892.47</v>
      </c>
      <c r="F59" s="355"/>
      <c r="G59" s="355"/>
      <c r="H59" s="355"/>
      <c r="I59" s="355">
        <f t="shared" si="1"/>
        <v>892.47</v>
      </c>
    </row>
    <row r="60" spans="1:13">
      <c r="A60" s="359" t="s">
        <v>41</v>
      </c>
      <c r="B60" s="361">
        <f>'ZST i L Piechowice'!B45+'MOW Szkl.Por'!B45+'ZSS Miłków'!B45+'DWDz Szkl.Por'!B45+'ZSO iMS Szklarska Por.'!B45+'PPPP Kowary'!B45+'PPP Szkl.Por.'!B45</f>
        <v>17899.599999999999</v>
      </c>
      <c r="C60" s="360">
        <f>'ZST i L Piechowice'!C45+'MOW Szkl.Por'!C45+'ZSS Miłków'!C45+'DWDz Szkl.Por'!C45+'ZSO iMS Szklarska Por.'!C45+'PPPP Kowary'!C45+'PPP Szkl.Por.'!C45</f>
        <v>47940.29</v>
      </c>
      <c r="D60" s="360">
        <f>'ZST i L Piechowice'!D45+'MOW Szkl.Por'!D45+'ZSS Miłków'!D45+'ZSO iMS Szklarska Por.'!D45+'DWDz Szkl.Por'!D45+'PPPP Kowary'!D45+'PPP Szkl.Por.'!D45+'Dom Dziecka Sz.Por.'!D45</f>
        <v>112269.61</v>
      </c>
      <c r="E60" s="360">
        <f>'ZST i L Piechowice'!E45+'MOW Szkl.Por'!E45+'ZSS Miłków'!E45+'ZSO iMS Szklarska Por.'!E45+'DWDz Szkl.Por'!E45+'PPPP Kowary'!E45+'PPP Szkl.Por.'!E45+'Dom Dziecka Sz.Por.'!E45</f>
        <v>46371.759999999995</v>
      </c>
      <c r="F60" s="355"/>
      <c r="G60" s="355"/>
      <c r="H60" s="355"/>
      <c r="I60" s="355">
        <f t="shared" si="1"/>
        <v>224481.26</v>
      </c>
    </row>
    <row r="61" spans="1:13">
      <c r="A61" s="359" t="s">
        <v>42</v>
      </c>
      <c r="B61" s="361">
        <f>'ZST i L Piechowice'!B46+'MOW Szkl.Por'!B46+'ZSS Miłków'!B46+'ZSO iMS Szklarska Por.'!B46+'DWDz Szkl.Por'!B46+'PPPP Kowary'!B46+'PPP Szkl.Por.'!B46+'Dom Dziecka Sz.Por.'!B46</f>
        <v>520</v>
      </c>
      <c r="C61" s="360">
        <f>'ZST i L Piechowice'!C46+'MOW Szkl.Por'!C46+'ZSS Miłków'!C46+'ZSO iMS Szklarska Por.'!C46+'DWDz Szkl.Por'!C46+'PPPP Kowary'!C46+'PPP Szkl.Por.'!C46+'Dom Dziecka Sz.Por.'!C46</f>
        <v>1560</v>
      </c>
      <c r="D61" s="360">
        <f>'ZST i L Piechowice'!D46+'MOW Szkl.Por'!D46+'ZSS Miłków'!D46+'ZSO iMS Szklarska Por.'!D46+'DWDz Szkl.Por'!D46+'PPPP Kowary'!D46+'PPP Szkl.Por.'!D46+'Dom Dziecka Sz.Por.'!D46</f>
        <v>8060</v>
      </c>
      <c r="E61" s="360">
        <f>'ZST i L Piechowice'!E46+'MOW Szkl.Por'!E46+'ZSS Miłków'!E46+'ZSO iMS Szklarska Por.'!E46+'DWDz Szkl.Por'!E46+'PPPP Kowary'!E46+'PPP Szkl.Por.'!E46+'Dom Dziecka Sz.Por.'!E46</f>
        <v>7336</v>
      </c>
      <c r="F61" s="355"/>
      <c r="G61" s="355"/>
      <c r="H61" s="355"/>
      <c r="I61" s="355">
        <f t="shared" si="1"/>
        <v>17476</v>
      </c>
    </row>
    <row r="62" spans="1:13" ht="22.5">
      <c r="A62" s="359" t="s">
        <v>43</v>
      </c>
      <c r="B62" s="361">
        <f>'ZST i L Piechowice'!B47+'MOW Szkl.Por'!B47+'ZSS Miłków'!B47+'ZSO iMS Szklarska Por.'!B47+'DWDz Szkl.Por'!B47+'PPPP Kowary'!B47+'PPP Szkl.Por.'!B47+'Dom Dziecka Sz.Por.'!B47</f>
        <v>4311.68</v>
      </c>
      <c r="C62" s="360">
        <f>'ZST i L Piechowice'!C47+'MOW Szkl.Por'!C47+'ZSS Miłków'!C47+'ZSO iMS Szklarska Por.'!C47+'DWDz Szkl.Por'!C47+'PPPP Kowary'!C47+'PPP Szkl.Por.'!C47+'Dom Dziecka Sz.Por.'!C47</f>
        <v>6630.18</v>
      </c>
      <c r="D62" s="360">
        <f>'ZST i L Piechowice'!D47+'MOW Szkl.Por'!D47+'ZSS Miłków'!D47+'ZSO iMS Szklarska Por.'!D47+'DWDz Szkl.Por'!D47+'PPPP Kowary'!D47+'PPP Szkl.Por.'!D47+'Dom Dziecka Sz.Por.'!D47</f>
        <v>17815.849999999999</v>
      </c>
      <c r="E62" s="360">
        <f>'ZST i L Piechowice'!E47+'MOW Szkl.Por'!E47+'ZSS Miłków'!E47+'ZSO iMS Szklarska Por.'!E47+'DWDz Szkl.Por'!E47+'PPPP Kowary'!E47+'PPP Szkl.Por.'!E47+'Dom Dziecka Sz.Por.'!E47</f>
        <v>6591.6900000000005</v>
      </c>
      <c r="F62" s="355"/>
      <c r="G62" s="355"/>
      <c r="H62" s="355"/>
      <c r="I62" s="355">
        <f t="shared" si="1"/>
        <v>35349.4</v>
      </c>
    </row>
    <row r="63" spans="1:13">
      <c r="A63" s="359" t="s">
        <v>44</v>
      </c>
      <c r="B63" s="361">
        <f>'ZST i L Piechowice'!B48+'MOW Szkl.Por'!B48+'ZSS Miłków'!B48+'ZSO iMS Szklarska Por.'!B48+'DWDz Szkl.Por'!B48+'PPPP Kowary'!B48+'PPP Szkl.Por.'!B48+'Dom Dziecka Sz.Por.'!B48</f>
        <v>3914.66</v>
      </c>
      <c r="C63" s="360">
        <f>'ZST i L Piechowice'!C48+'MOW Szkl.Por'!C48+'ZSS Miłków'!C48+'ZSO iMS Szklarska Por.'!C48+'DWDz Szkl.Por'!C48+'PPPP Kowary'!C48+'PPP Szkl.Por.'!C48+'Dom Dziecka Sz.Por.'!C48</f>
        <v>7150.65</v>
      </c>
      <c r="D63" s="360">
        <f>'ZST i L Piechowice'!D48+'MOW Szkl.Por'!D48+'ZSS Miłków'!D48+'ZSO iMS Szklarska Por.'!D48+'DWDz Szkl.Por'!D48+'PPPP Kowary'!D48+'PPP Szkl.Por.'!D48+'Dom Dziecka Sz.Por.'!D48</f>
        <v>29810.67</v>
      </c>
      <c r="E63" s="360">
        <f>'ZST i L Piechowice'!E48+'MOW Szkl.Por'!E48+'ZSS Miłków'!E48+'ZSO iMS Szklarska Por.'!E48+'DWDz Szkl.Por'!E48+'PPPP Kowary'!E48+'PPP Szkl.Por.'!E48+'Dom Dziecka Sz.Por.'!E48</f>
        <v>85481.31</v>
      </c>
      <c r="F63" s="355"/>
      <c r="G63" s="355"/>
      <c r="H63" s="355"/>
      <c r="I63" s="355">
        <f t="shared" si="1"/>
        <v>126357.29</v>
      </c>
    </row>
    <row r="64" spans="1:13">
      <c r="A64" s="359" t="s">
        <v>45</v>
      </c>
      <c r="B64" s="360">
        <f>'ZST i L Piechowice'!B49+'MOW Szkl.Por'!B49+'ZSS Miłków'!B49+'ZSO iMS Szklarska Por.'!B49+'DWDz Szkl.Por'!B49+'PPPP Kowary'!B49+'PPP Szkl.Por.'!B49+'Dom Dziecka Sz.Por.'!B49</f>
        <v>0</v>
      </c>
      <c r="C64" s="360">
        <f>'ZST i L Piechowice'!C49+'MOW Szkl.Por'!C49+'ZSS Miłków'!C49+'ZSO iMS Szklarska Por.'!C49+'DWDz Szkl.Por'!C49+'PPPP Kowary'!C49+'PPP Szkl.Por.'!C49+'Dom Dziecka Sz.Por.'!C49</f>
        <v>0</v>
      </c>
      <c r="D64" s="360">
        <f>'ZST i L Piechowice'!D49+'MOW Szkl.Por'!D49+'ZSS Miłków'!D49+'ZSO iMS Szklarska Por.'!D49+'DWDz Szkl.Por'!D49+'PPPP Kowary'!D49+'PPP Szkl.Por.'!D49+'Dom Dziecka Sz.Por.'!D49</f>
        <v>0</v>
      </c>
      <c r="E64" s="360">
        <f>'ZST i L Piechowice'!E49+'MOW Szkl.Por'!E49+'ZSS Miłków'!E49+'ZSO iMS Szklarska Por.'!E49+'DWDz Szkl.Por'!E49+'PPPP Kowary'!E49+'PPP Szkl.Por.'!E49+'Dom Dziecka Sz.Por.'!E49</f>
        <v>0</v>
      </c>
      <c r="F64" s="355"/>
      <c r="G64" s="355"/>
      <c r="H64" s="355"/>
      <c r="I64" s="355">
        <f t="shared" si="1"/>
        <v>0</v>
      </c>
    </row>
    <row r="65" spans="1:9">
      <c r="A65" s="359" t="s">
        <v>46</v>
      </c>
      <c r="B65" s="360">
        <f>'ZST i L Piechowice'!B50+'MOW Szkl.Por'!B50+'ZSS Miłków'!B50+'ZSO iMS Szklarska Por.'!B50+'DWDz Szkl.Por'!B50+'PPPP Kowary'!B50+'PPP Szkl.Por.'!B50+'Dom Dziecka Sz.Por.'!B50</f>
        <v>0</v>
      </c>
      <c r="C65" s="360">
        <f>'ZST i L Piechowice'!C50+'MOW Szkl.Por'!C50+'ZSS Miłków'!C50+'ZSO iMS Szklarska Por.'!C50+'DWDz Szkl.Por'!C50+'PPPP Kowary'!C50+'PPP Szkl.Por.'!C50+'Dom Dziecka Sz.Por.'!C50</f>
        <v>0</v>
      </c>
      <c r="D65" s="360">
        <f>'ZST i L Piechowice'!D50+'MOW Szkl.Por'!D50+'ZSS Miłków'!D50+'ZSO iMS Szklarska Por.'!D50+'DWDz Szkl.Por'!D50+'PPPP Kowary'!D50+'PPP Szkl.Por.'!D50+'Dom Dziecka Sz.Por.'!D50</f>
        <v>0</v>
      </c>
      <c r="E65" s="360">
        <f>'ZST i L Piechowice'!E50+'MOW Szkl.Por'!E50+'ZSS Miłków'!E50+'ZSO iMS Szklarska Por.'!E50+'DWDz Szkl.Por'!E50+'PPPP Kowary'!E50+'PPP Szkl.Por.'!E50+'Dom Dziecka Sz.Por.'!E50</f>
        <v>0</v>
      </c>
      <c r="F65" s="355"/>
      <c r="G65" s="355"/>
      <c r="H65" s="355"/>
      <c r="I65" s="355">
        <f t="shared" si="1"/>
        <v>0</v>
      </c>
    </row>
    <row r="66" spans="1:9" ht="22.5">
      <c r="A66" s="359" t="s">
        <v>47</v>
      </c>
      <c r="B66" s="361">
        <f>'ZST i L Piechowice'!B51+'MOW Szkl.Por'!B51+'ZSS Miłków'!B51+'ZSO iMS Szklarska Por.'!B51+'DWDz Szkl.Por'!B51+'PPPP Kowary'!B51+'PPP Szkl.Por.'!B51+'MOW Szkl.Por'!B62</f>
        <v>2036.17</v>
      </c>
      <c r="C66" s="361">
        <f>'ZST i L Piechowice'!C51+'MOW Szkl.Por'!C51+'ZSS Miłków'!C51+'ZSO iMS Szklarska Por.'!C51+'DWDz Szkl.Por'!C51+'PPPP Kowary'!C51+'PPP Szkl.Por.'!C51+'MOW Szkl.Por'!C62</f>
        <v>14333.07</v>
      </c>
      <c r="D66" s="361">
        <f>'ZST i L Piechowice'!D51+'MOW Szkl.Por'!D51+'ZSS Miłków'!D51+'ZSO iMS Szklarska Por.'!D51+'DWDz Szkl.Por'!D51+'PPPP Kowary'!D51+'PPP Szkl.Por.'!D51+'MOW Szkl.Por'!D62</f>
        <v>42083.919999999991</v>
      </c>
      <c r="E66" s="361">
        <f>'ZST i L Piechowice'!E51+'MOW Szkl.Por'!E51+'ZSS Miłków'!E51+'ZSO iMS Szklarska Por.'!E51+'DWDz Szkl.Por'!E51+'PPPP Kowary'!E51+'PPP Szkl.Por.'!E51+'MOW Szkl.Por'!E62</f>
        <v>29372.180000000004</v>
      </c>
      <c r="F66" s="355"/>
      <c r="G66" s="355"/>
      <c r="H66" s="355"/>
      <c r="I66" s="355">
        <f t="shared" si="1"/>
        <v>87825.34</v>
      </c>
    </row>
    <row r="67" spans="1:9">
      <c r="A67" s="359" t="s">
        <v>48</v>
      </c>
      <c r="B67" s="360">
        <f>'ZST i L Piechowice'!B52+'MOW Szkl.Por'!B52+'ZSS Miłków'!B52+'ZSO iMS Szklarska Por.'!B52+'DWDz Szkl.Por'!B52+'PPPP Kowary'!B52+'PPP Szkl.Por.'!B52+'Dom Dziecka Sz.Por.'!B52</f>
        <v>0</v>
      </c>
      <c r="C67" s="360">
        <f>'ZST i L Piechowice'!C52+'MOW Szkl.Por'!C52+'ZSS Miłków'!C52+'ZSO iMS Szklarska Por.'!C52+'DWDz Szkl.Por'!C52+'PPPP Kowary'!C52+'PPP Szkl.Por.'!C52+'Dom Dziecka Sz.Por.'!C52</f>
        <v>0</v>
      </c>
      <c r="D67" s="360">
        <f>'ZST i L Piechowice'!D52+'MOW Szkl.Por'!D52+'ZSS Miłków'!D52+'ZSO iMS Szklarska Por.'!D52+'DWDz Szkl.Por'!D52+'PPPP Kowary'!D52+'PPP Szkl.Por.'!D52+'Dom Dziecka Sz.Por.'!D52</f>
        <v>0</v>
      </c>
      <c r="E67" s="360">
        <f>'ZST i L Piechowice'!E52+'MOW Szkl.Por'!E52+'ZSS Miłków'!E52+'ZSO iMS Szklarska Por.'!E52+'DWDz Szkl.Por'!E52+'PPPP Kowary'!E52+'PPP Szkl.Por.'!E52+'Dom Dziecka Sz.Por.'!E52</f>
        <v>0</v>
      </c>
      <c r="F67" s="355"/>
      <c r="G67" s="355"/>
      <c r="H67" s="355"/>
      <c r="I67" s="355">
        <f t="shared" si="1"/>
        <v>0</v>
      </c>
    </row>
    <row r="68" spans="1:9">
      <c r="A68" s="359" t="s">
        <v>49</v>
      </c>
      <c r="B68" s="360">
        <f>'ZST i L Piechowice'!B53+'MOW Szkl.Por'!B53+'ZSS Miłków'!B53+'ZSO iMS Szklarska Por.'!B53+'DWDz Szkl.Por'!B53+'PPPP Kowary'!B53+'PPP Szkl.Por.'!B53+'Dom Dziecka Sz.Por.'!B53</f>
        <v>0</v>
      </c>
      <c r="C68" s="361">
        <f>'ZST i L Piechowice'!C53+'MOW Szkl.Por'!C53+'ZSS Miłków'!C53+'ZSO iMS Szklarska Por.'!C53+'DWDz Szkl.Por'!C53+'PPPP Kowary'!C53+'PPP Szkl.Por.'!C53+'Dom Dziecka Sz.Por.'!C53</f>
        <v>2999.01</v>
      </c>
      <c r="D68" s="361">
        <f>'ZST i L Piechowice'!D53+'MOW Szkl.Por'!D53+'ZSS Miłków'!D53+'ZSO iMS Szklarska Por.'!D53+'DWDz Szkl.Por'!D53+'PPPP Kowary'!D53+'PPP Szkl.Por.'!D53+'Dom Dziecka Sz.Por.'!D53</f>
        <v>13962.73</v>
      </c>
      <c r="E68" s="361">
        <f>'ZST i L Piechowice'!E53+'MOW Szkl.Por'!E53+'ZSS Miłków'!E53+'ZSO iMS Szklarska Por.'!E53+'DWDz Szkl.Por'!E53+'PPPP Kowary'!E53+'PPP Szkl.Por.'!E53+'Dom Dziecka Sz.Por.'!E53</f>
        <v>41636.86</v>
      </c>
      <c r="F68" s="355"/>
      <c r="G68" s="355"/>
      <c r="H68" s="355"/>
      <c r="I68" s="355">
        <f t="shared" si="1"/>
        <v>58598.6</v>
      </c>
    </row>
    <row r="69" spans="1:9">
      <c r="A69" s="359" t="s">
        <v>50</v>
      </c>
      <c r="B69" s="360">
        <f>'ZST i L Piechowice'!B54+'MOW Szkl.Por'!B54+'ZSS Miłków'!B54+'ZSO iMS Szklarska Por.'!B54+'DWDz Szkl.Por'!B54+'PPPP Kowary'!B54+'PPP Szkl.Por.'!B54+'Dom Dziecka Sz.Por.'!B54</f>
        <v>0</v>
      </c>
      <c r="C69" s="361">
        <f>'ZST i L Piechowice'!C54+'MOW Szkl.Por'!C54+'ZSS Miłków'!C54+'ZSO iMS Szklarska Por.'!C54+'DWDz Szkl.Por'!C54+'PPPP Kowary'!C54+'PPP Szkl.Por.'!C54+'Dom Dziecka Sz.Por.'!C54</f>
        <v>6592</v>
      </c>
      <c r="D69" s="361">
        <f>'ZST i L Piechowice'!D54+'MOW Szkl.Por'!D54+'ZSS Miłków'!D54+'ZSO iMS Szklarska Por.'!D54+'DWDz Szkl.Por'!D54+'PPPP Kowary'!D54+'PPP Szkl.Por.'!D54+'Dom Dziecka Sz.Por.'!D54</f>
        <v>24883</v>
      </c>
      <c r="E69" s="361">
        <f>'ZST i L Piechowice'!E54+'MOW Szkl.Por'!E54+'ZSS Miłków'!E54+'ZSO iMS Szklarska Por.'!E54+'DWDz Szkl.Por'!E54+'PPPP Kowary'!E54+'PPP Szkl.Por.'!E54+'Dom Dziecka Sz.Por.'!E54</f>
        <v>21590</v>
      </c>
      <c r="F69" s="355"/>
      <c r="G69" s="355"/>
      <c r="H69" s="355"/>
      <c r="I69" s="355">
        <f t="shared" si="1"/>
        <v>53065</v>
      </c>
    </row>
    <row r="70" spans="1:9">
      <c r="A70" s="359" t="s">
        <v>51</v>
      </c>
      <c r="B70" s="360">
        <f>'ZST i L Piechowice'!B55+'MOW Szkl.Por'!B55+'ZSS Miłków'!B55+'ZSO iMS Szklarska Por.'!B55+'DWDz Szkl.Por'!B55+'PPPP Kowary'!B55+'PPP Szkl.Por.'!B55+'Dom Dziecka Sz.Por.'!B55</f>
        <v>0</v>
      </c>
      <c r="C70" s="360">
        <f>'ZST i L Piechowice'!C55+'MOW Szkl.Por'!C55+'ZSS Miłków'!C55+'ZSO iMS Szklarska Por.'!C55+'DWDz Szkl.Por'!C55+'PPPP Kowary'!C55+'PPP Szkl.Por.'!C55+'Dom Dziecka Sz.Por.'!C55</f>
        <v>0</v>
      </c>
      <c r="D70" s="360">
        <f>'ZST i L Piechowice'!D55+'MOW Szkl.Por'!D55+'ZSS Miłków'!D55+'ZSO iMS Szklarska Por.'!D55+'DWDz Szkl.Por'!D55+'PPPP Kowary'!D55+'PPP Szkl.Por.'!D55+'Dom Dziecka Sz.Por.'!D55</f>
        <v>0</v>
      </c>
      <c r="E70" s="360">
        <f>'ZST i L Piechowice'!E55+'MOW Szkl.Por'!E55+'ZSS Miłków'!E55+'ZSO iMS Szklarska Por.'!E55+'DWDz Szkl.Por'!E55+'PPPP Kowary'!E55+'PPP Szkl.Por.'!E55+'Dom Dziecka Sz.Por.'!E55</f>
        <v>0</v>
      </c>
      <c r="F70" s="355"/>
      <c r="G70" s="355"/>
      <c r="H70" s="355"/>
      <c r="I70" s="355">
        <f t="shared" si="1"/>
        <v>0</v>
      </c>
    </row>
    <row r="71" spans="1:9" ht="22.5">
      <c r="A71" s="359" t="s">
        <v>52</v>
      </c>
      <c r="B71" s="360">
        <f>'ZST i L Piechowice'!B56+'MOW Szkl.Por'!B56+'ZSS Miłków'!B56+'DWDz Szkl.Por'!B56+'ZSO iMS Szklarska Por.'!B56+'PPPP Kowary'!B56+'PPP Szkl.Por.'!B56</f>
        <v>0</v>
      </c>
      <c r="C71" s="360">
        <f>'ZST i L Piechowice'!C56+'MOW Szkl.Por'!C56+'ZSS Miłków'!C56+'DWDz Szkl.Por'!C56+'ZSO iMS Szklarska Por.'!C56+'PPPP Kowary'!C56+'PPP Szkl.Por.'!C56</f>
        <v>0</v>
      </c>
      <c r="D71" s="361">
        <f>'ZST i L Piechowice'!D56+'MOW Szkl.Por'!D56+'ZSS Miłków'!D56+'DWDz Szkl.Por'!D56+'ZSO iMS Szklarska Por.'!D56+'PPPP Kowary'!D56+'PPP Szkl.Por.'!D56</f>
        <v>61327.86</v>
      </c>
      <c r="E71" s="360">
        <f>'ZST i L Piechowice'!E56+'MOW Szkl.Por'!E56+'ZSS Miłków'!E56+'DWDz Szkl.Por'!E56+'ZSO iMS Szklarska Por.'!E56+'PPPP Kowary'!E56+'PPP Szkl.Por.'!E56</f>
        <v>0</v>
      </c>
      <c r="F71" s="355"/>
      <c r="G71" s="355"/>
      <c r="H71" s="355"/>
      <c r="I71" s="355">
        <f t="shared" si="1"/>
        <v>61327.86</v>
      </c>
    </row>
    <row r="72" spans="1:9" ht="33.75">
      <c r="A72" s="359" t="s">
        <v>53</v>
      </c>
      <c r="B72" s="360">
        <f>SUM('ZST i L Piechowice'!B57+'MOW Szkl.Por'!B57+'ZSS Miłków'!B57+'DWDz Szkl.Por'!B57+'ZSO iMS Szklarska Por.'!B57+'PPPP Kowary'!B57+'PPP Szkl.Por.'!B57)</f>
        <v>0</v>
      </c>
      <c r="C72" s="360">
        <f>SUM('ZST i L Piechowice'!C57+'MOW Szkl.Por'!C57+'ZSS Miłków'!C57+'DWDz Szkl.Por'!C57+'ZSO iMS Szklarska Por.'!C57+'PPPP Kowary'!C57+'PPP Szkl.Por.'!C57)</f>
        <v>0</v>
      </c>
      <c r="D72" s="361">
        <f>SUM('ZST i L Piechowice'!D57+'MOW Szkl.Por'!D57+'ZSS Miłków'!D57+'DWDz Szkl.Por'!D57+'ZSO iMS Szklarska Por.'!D57+'PPPP Kowary'!D57+'PPP Szkl.Por.'!D57)</f>
        <v>46188</v>
      </c>
      <c r="E72" s="361">
        <f>SUM('ZST i L Piechowice'!E57+'MOW Szkl.Por'!E57+'ZSS Miłków'!E57+'DWDz Szkl.Por'!E57+'ZSO iMS Szklarska Por.'!E57+'PPPP Kowary'!E57+'PPP Szkl.Por.'!E57)</f>
        <v>13481.3</v>
      </c>
      <c r="F72" s="355"/>
      <c r="G72" s="355"/>
      <c r="H72" s="355"/>
      <c r="I72" s="355">
        <f t="shared" si="1"/>
        <v>59669.3</v>
      </c>
    </row>
    <row r="73" spans="1:9" ht="33.75">
      <c r="A73" s="359" t="s">
        <v>54</v>
      </c>
      <c r="B73" s="361">
        <f>SUM('ZST i L Piechowice'!B58+'MOW Szkl.Por'!B58+'ZSS Miłków'!B58+'DWDz Szkl.Por'!B58+'ZSO iMS Szklarska Por.'!B58+'PPPP Kowary'!B58+'PPP Szkl.Por.'!B58)+'MOW Szkl.Por'!B60+'MOW Szkl.Por'!B61</f>
        <v>2375.41</v>
      </c>
      <c r="C73" s="361">
        <f>SUM('ZST i L Piechowice'!C58+'MOW Szkl.Por'!C58+'ZSS Miłków'!C58+'DWDz Szkl.Por'!C58+'ZSO iMS Szklarska Por.'!C58+'PPPP Kowary'!C58+'PPP Szkl.Por.'!C58)+'MOW Szkl.Por'!C60+'MOW Szkl.Por'!C61</f>
        <v>28641.48</v>
      </c>
      <c r="D73" s="361">
        <f>SUM('ZST i L Piechowice'!D58+'MOW Szkl.Por'!D58+'ZSS Miłków'!D58+'DWDz Szkl.Por'!D58+'ZSO iMS Szklarska Por.'!D58+'PPPP Kowary'!D58+'PPP Szkl.Por.'!D58)+'MOW Szkl.Por'!D60+'MOW Szkl.Por'!D61</f>
        <v>26586.9</v>
      </c>
      <c r="E73" s="361">
        <f>SUM('ZST i L Piechowice'!E58+'MOW Szkl.Por'!E58+'ZSS Miłków'!E58+'DWDz Szkl.Por'!E58+'ZSO iMS Szklarska Por.'!E58+'PPPP Kowary'!E58+'PPP Szkl.Por.'!E58)+'MOW Szkl.Por'!E60+'MOW Szkl.Por'!E61</f>
        <v>5609.3</v>
      </c>
      <c r="F73" s="360">
        <f>SUM('ZST i L Piechowice'!F58+'MOW Szkl.Por'!F58+'ZSS Miłków'!F58+'DWDz Szkl.Por'!F58+'ZSO iMS Szklarska Por.'!F58+'PPPP Kowary'!F58+'PPP Szkl.Por.'!F58)+'MOW Szkl.Por'!F60+'MOW Szkl.Por'!F61+'MOW Szkl.Por'!F62</f>
        <v>0</v>
      </c>
      <c r="G73" s="360">
        <f>SUM('ZST i L Piechowice'!G58+'MOW Szkl.Por'!G58+'ZSS Miłków'!G58+'DWDz Szkl.Por'!G58+'ZSO iMS Szklarska Por.'!G58+'PPPP Kowary'!G58+'PPP Szkl.Por.'!G58)+'MOW Szkl.Por'!G60+'MOW Szkl.Por'!G61+'MOW Szkl.Por'!G62</f>
        <v>0</v>
      </c>
      <c r="H73" s="360">
        <f>SUM('ZST i L Piechowice'!H58+'MOW Szkl.Por'!H58+'ZSS Miłków'!H58+'DWDz Szkl.Por'!H58+'ZSO iMS Szklarska Por.'!H58+'PPPP Kowary'!H58+'PPP Szkl.Por.'!H58)+'MOW Szkl.Por'!H60+'MOW Szkl.Por'!H61+'MOW Szkl.Por'!H62</f>
        <v>0</v>
      </c>
      <c r="I73" s="355">
        <f t="shared" si="1"/>
        <v>63213.090000000004</v>
      </c>
    </row>
    <row r="74" spans="1:9" ht="37.5" customHeight="1">
      <c r="A74" s="359" t="s">
        <v>55</v>
      </c>
      <c r="B74" s="361">
        <f>SUM('ZST i L Piechowice'!B59+'MOW Szkl.Por'!B59+'ZSS Miłków'!B59+'DWDz Szkl.Por'!B59+'ZSO iMS Szklarska Por.'!B59+'PPPP Kowary'!B59+'PPP Szkl.Por.'!B59)</f>
        <v>21164.400000000001</v>
      </c>
      <c r="C74" s="361">
        <f>SUM('ZST i L Piechowice'!C59+'MOW Szkl.Por'!C59+'ZSS Miłków'!C59+'DWDz Szkl.Por'!C59+'ZSO iMS Szklarska Por.'!C59+'PPPP Kowary'!C59+'PPP Szkl.Por.'!C59)</f>
        <v>100200.51000000001</v>
      </c>
      <c r="D74" s="361">
        <f>SUM('ZST i L Piechowice'!D59+'MOW Szkl.Por'!D59+'ZSS Miłków'!D59+'DWDz Szkl.Por'!D59+'ZSO iMS Szklarska Por.'!D59+'PPPP Kowary'!D59+'PPP Szkl.Por.'!D59)</f>
        <v>283241.8</v>
      </c>
      <c r="E74" s="361">
        <f>SUM('ZST i L Piechowice'!E59+'MOW Szkl.Por'!E59+'ZSS Miłków'!E59+'DWDz Szkl.Por'!E59+'ZSO iMS Szklarska Por.'!E59+'PPPP Kowary'!E59+'PPP Szkl.Por.'!E59)</f>
        <v>302393.57</v>
      </c>
      <c r="F74" s="360">
        <f>SUM('ZST i L Piechowice'!F59+'MOW Szkl.Por'!F59+'ZSS Miłków'!F59+'DWDz Szkl.Por'!F59+'ZSO iMS Szklarska Por.'!F59+'PPPP Kowary'!F59+'PPP Szkl.Por.'!F59)+'MOW Szkl.Por'!F60+'MOW Szkl.Por'!F61</f>
        <v>0</v>
      </c>
      <c r="G74" s="360">
        <f>SUM('ZST i L Piechowice'!G59+'MOW Szkl.Por'!G59+'ZSS Miłków'!G59+'DWDz Szkl.Por'!G59+'ZSO iMS Szklarska Por.'!G59+'PPPP Kowary'!G59+'PPP Szkl.Por.'!G59)+'MOW Szkl.Por'!G60+'MOW Szkl.Por'!G61</f>
        <v>0</v>
      </c>
      <c r="H74" s="360">
        <f>SUM('ZST i L Piechowice'!H59+'MOW Szkl.Por'!H59+'ZSS Miłków'!H59+'DWDz Szkl.Por'!H59+'ZSO iMS Szklarska Por.'!H59+'PPPP Kowary'!H59+'PPP Szkl.Por.'!H59)+'MOW Szkl.Por'!H60+'MOW Szkl.Por'!H61</f>
        <v>0</v>
      </c>
      <c r="I74" s="355">
        <f t="shared" si="1"/>
        <v>707000.28</v>
      </c>
    </row>
    <row r="75" spans="1:9" ht="27" customHeight="1">
      <c r="A75" s="359" t="s">
        <v>56</v>
      </c>
      <c r="B75" s="361">
        <f>'ZST i L Piechowice'!B60+'MOW Szkl.Por'!B68+'ZSS Miłków'!B60+'DWDz Szkl.Por'!B60+'ZSO iMS Szklarska Por.'!B60+'PPPP Kowary'!B60+'PPP Szkl.Por.'!B60</f>
        <v>13652.24</v>
      </c>
      <c r="C75" s="361">
        <f>'ZST i L Piechowice'!C60+'MOW Szkl.Por'!C68+'ZSS Miłków'!C60+'DWDz Szkl.Por'!C60+'ZSO iMS Szklarska Por.'!C60+'PPPP Kowary'!C60+'PPP Szkl.Por.'!C60</f>
        <v>63762.12</v>
      </c>
      <c r="D75" s="361">
        <f>'ZST i L Piechowice'!D60+'MOW Szkl.Por'!D68+'ZSS Miłków'!D60+'DWDz Szkl.Por'!D60+'ZSO iMS Szklarska Por.'!D60+'PPPP Kowary'!D60+'PPP Szkl.Por.'!D60</f>
        <v>209071.11999999997</v>
      </c>
      <c r="E75" s="361">
        <f>'ZST i L Piechowice'!E60+'MOW Szkl.Por'!E68+'ZSS Miłków'!E60+'DWDz Szkl.Por'!E60+'ZSO iMS Szklarska Por.'!E60+'PPPP Kowary'!E60+'PPP Szkl.Por.'!E60</f>
        <v>212295.52999999997</v>
      </c>
      <c r="F75" s="355"/>
      <c r="G75" s="355"/>
      <c r="H75" s="355"/>
      <c r="I75" s="355">
        <f t="shared" si="1"/>
        <v>498781.00999999995</v>
      </c>
    </row>
    <row r="76" spans="1:9" s="365" customFormat="1" ht="37.5" customHeight="1">
      <c r="A76" s="430" t="s">
        <v>143</v>
      </c>
      <c r="B76" s="430"/>
      <c r="D76" s="365" t="s">
        <v>71</v>
      </c>
      <c r="E76" s="366">
        <f>B50+C50+D50+E50</f>
        <v>6902969.8000000007</v>
      </c>
      <c r="I76" s="366"/>
    </row>
    <row r="77" spans="1:9" s="365" customFormat="1" ht="11.25" customHeight="1">
      <c r="A77" s="419" t="s">
        <v>142</v>
      </c>
      <c r="B77" s="419"/>
      <c r="D77" s="367" t="s">
        <v>72</v>
      </c>
      <c r="I77" s="366"/>
    </row>
    <row r="78" spans="1:9" s="365" customFormat="1" ht="21.75" customHeight="1">
      <c r="A78" s="419"/>
      <c r="B78" s="419"/>
      <c r="D78" s="368" t="s">
        <v>60</v>
      </c>
      <c r="I78" s="366"/>
    </row>
    <row r="79" spans="1:9" ht="7.5" customHeight="1">
      <c r="A79" s="70"/>
      <c r="B79" s="70"/>
      <c r="C79" s="70"/>
      <c r="D79" s="70"/>
      <c r="E79" s="70"/>
      <c r="F79" s="70"/>
      <c r="G79" s="70"/>
      <c r="H79" s="70"/>
      <c r="I79" s="70"/>
    </row>
    <row r="80" spans="1:9" ht="11.25" customHeight="1">
      <c r="A80" s="363">
        <v>42743</v>
      </c>
      <c r="B80" s="70"/>
      <c r="C80" s="70"/>
      <c r="D80" s="70"/>
      <c r="E80" s="70"/>
      <c r="F80" s="70"/>
      <c r="G80" s="70"/>
      <c r="H80" s="70"/>
      <c r="I80" s="70"/>
    </row>
    <row r="81" spans="1:9" ht="14.25" customHeight="1">
      <c r="A81" s="364" t="s">
        <v>59</v>
      </c>
      <c r="B81" s="70" t="s">
        <v>149</v>
      </c>
      <c r="C81" s="70"/>
      <c r="D81" s="70"/>
      <c r="E81" s="70"/>
      <c r="F81" s="70"/>
      <c r="G81" s="70"/>
      <c r="H81" s="70"/>
      <c r="I81" s="70"/>
    </row>
  </sheetData>
  <sheetProtection selectLockedCells="1" selectUnlockedCells="1"/>
  <mergeCells count="13">
    <mergeCell ref="I14:I16"/>
    <mergeCell ref="B15:E15"/>
    <mergeCell ref="A45:E46"/>
    <mergeCell ref="A48:A49"/>
    <mergeCell ref="B48:E48"/>
    <mergeCell ref="A77:B78"/>
    <mergeCell ref="A7:E7"/>
    <mergeCell ref="A9:E9"/>
    <mergeCell ref="B10:E10"/>
    <mergeCell ref="A13:E13"/>
    <mergeCell ref="A14:A16"/>
    <mergeCell ref="B14:E14"/>
    <mergeCell ref="A76:B76"/>
  </mergeCells>
  <phoneticPr fontId="13" type="noConversion"/>
  <dataValidations count="1">
    <dataValidation type="whole" operator="greaterThan" allowBlank="1" showErrorMessage="1" errorTitle="błąd danych" error="należy wpisać dane liczbowe" sqref="E12">
      <formula1>2008</formula1>
      <formula2>0</formula2>
    </dataValidation>
  </dataValidations>
  <pageMargins left="0.31527777777777777" right="0.26" top="0.74791666666666667" bottom="0.74791666666666667" header="0.51180555555555551" footer="0.51180555555555551"/>
  <pageSetup paperSize="9" firstPageNumber="0" orientation="portrait" horizontalDpi="300" verticalDpi="300" r:id="rId1"/>
  <headerFooter alignWithMargins="0"/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I66"/>
  <sheetViews>
    <sheetView topLeftCell="A31" zoomScale="110" zoomScaleNormal="110" workbookViewId="0">
      <selection activeCell="B28" sqref="B28"/>
    </sheetView>
  </sheetViews>
  <sheetFormatPr defaultColWidth="8.85546875" defaultRowHeight="12.75"/>
  <cols>
    <col min="1" max="1" width="29.85546875" customWidth="1"/>
    <col min="2" max="5" width="14.42578125" customWidth="1"/>
    <col min="6" max="6" width="8.85546875" customWidth="1"/>
    <col min="7" max="7" width="10" customWidth="1"/>
    <col min="8" max="8" width="15.28515625" customWidth="1"/>
    <col min="9" max="9" width="10" customWidth="1"/>
  </cols>
  <sheetData>
    <row r="1" spans="1:6" ht="18">
      <c r="A1" s="1" t="s">
        <v>0</v>
      </c>
      <c r="E1" s="2"/>
    </row>
    <row r="2" spans="1:6" ht="18">
      <c r="A2" s="3"/>
      <c r="E2" s="2"/>
    </row>
    <row r="3" spans="1:6" ht="46.5" customHeight="1">
      <c r="A3" s="420" t="s">
        <v>1</v>
      </c>
      <c r="B3" s="420"/>
      <c r="C3" s="420"/>
      <c r="D3" s="420"/>
      <c r="E3" s="420"/>
    </row>
    <row r="4" spans="1:6">
      <c r="A4" s="4" t="s">
        <v>2</v>
      </c>
      <c r="B4" s="5"/>
      <c r="C4" s="5"/>
      <c r="D4" s="5"/>
      <c r="E4" s="6"/>
    </row>
    <row r="5" spans="1:6" ht="31.5" customHeight="1">
      <c r="A5" s="434" t="s">
        <v>116</v>
      </c>
      <c r="B5" s="434"/>
      <c r="C5" s="434"/>
      <c r="D5" s="434"/>
      <c r="E5" s="434"/>
    </row>
    <row r="6" spans="1:6" ht="20.25" customHeight="1">
      <c r="A6" s="7" t="s">
        <v>3</v>
      </c>
      <c r="B6" s="435" t="s">
        <v>79</v>
      </c>
      <c r="C6" s="435"/>
      <c r="D6" s="435"/>
      <c r="E6" s="435"/>
    </row>
    <row r="7" spans="1:6" ht="15">
      <c r="A7" s="8"/>
      <c r="B7" s="9"/>
      <c r="C7" s="9"/>
      <c r="D7" s="9"/>
      <c r="E7" s="9"/>
    </row>
    <row r="8" spans="1:6" ht="14.25" customHeight="1">
      <c r="A8" s="10" t="s">
        <v>4</v>
      </c>
      <c r="B8" s="5"/>
      <c r="C8" s="5"/>
      <c r="D8" s="11" t="s">
        <v>5</v>
      </c>
      <c r="E8" s="258">
        <v>2017</v>
      </c>
    </row>
    <row r="9" spans="1:6" ht="81" customHeight="1">
      <c r="A9" s="436" t="s">
        <v>6</v>
      </c>
      <c r="B9" s="436"/>
      <c r="C9" s="436"/>
      <c r="D9" s="436"/>
      <c r="E9" s="436"/>
    </row>
    <row r="10" spans="1:6">
      <c r="A10" s="437" t="s">
        <v>7</v>
      </c>
      <c r="B10" s="433" t="s">
        <v>8</v>
      </c>
      <c r="C10" s="433"/>
      <c r="D10" s="433"/>
      <c r="E10" s="433"/>
    </row>
    <row r="11" spans="1:6">
      <c r="A11" s="437"/>
      <c r="B11" s="438" t="s">
        <v>9</v>
      </c>
      <c r="C11" s="438"/>
      <c r="D11" s="438"/>
      <c r="E11" s="438"/>
    </row>
    <row r="12" spans="1:6" ht="33.75" customHeight="1">
      <c r="A12" s="437"/>
      <c r="B12" s="13" t="s">
        <v>10</v>
      </c>
      <c r="C12" s="14" t="s">
        <v>11</v>
      </c>
      <c r="D12" s="14" t="s">
        <v>12</v>
      </c>
      <c r="E12" s="15" t="s">
        <v>13</v>
      </c>
    </row>
    <row r="13" spans="1:6">
      <c r="A13" s="16" t="s">
        <v>14</v>
      </c>
      <c r="B13" s="17">
        <f>IF(ISBLANK([2]stażysta!B9),"",[2]stażysta!B9)</f>
        <v>0.5</v>
      </c>
      <c r="C13" s="18">
        <f>IF(ISBLANK([2]kontraktowy!B9),"",[2]kontraktowy!B9)</f>
        <v>0.8</v>
      </c>
      <c r="D13" s="18">
        <f>IF(ISBLANK([2]mianowany!B9),"",[2]mianowany!B9)</f>
        <v>7</v>
      </c>
      <c r="E13" s="19">
        <f>IF(ISBLANK([2]dyplomowany!B9),"",[2]dyplomowany!B9)</f>
        <v>4</v>
      </c>
      <c r="F13" s="20">
        <f t="shared" ref="F13:F24" si="0">COUNT(B13:E13)</f>
        <v>4</v>
      </c>
    </row>
    <row r="14" spans="1:6">
      <c r="A14" s="21" t="s">
        <v>15</v>
      </c>
      <c r="B14" s="22">
        <f>IF(ISBLANK([2]stażysta!B10),"",[2]stażysta!B10)</f>
        <v>1</v>
      </c>
      <c r="C14" s="23">
        <f>IF(ISBLANK([2]kontraktowy!B10),"",[2]kontraktowy!B10)</f>
        <v>1.42</v>
      </c>
      <c r="D14" s="23">
        <f>IF(ISBLANK([2]mianowany!B10),"",[2]mianowany!B10)</f>
        <v>7</v>
      </c>
      <c r="E14" s="24">
        <f>IF(ISBLANK([2]dyplomowany!B10),"",[2]dyplomowany!B10)</f>
        <v>4.96</v>
      </c>
      <c r="F14" s="20">
        <f t="shared" si="0"/>
        <v>4</v>
      </c>
    </row>
    <row r="15" spans="1:6">
      <c r="A15" s="21" t="s">
        <v>16</v>
      </c>
      <c r="B15" s="22">
        <f>IF(ISBLANK([2]stażysta!B11),"",[2]stażysta!B11)</f>
        <v>1</v>
      </c>
      <c r="C15" s="23">
        <f>IF(ISBLANK([2]kontraktowy!B11),"",[2]kontraktowy!B11)</f>
        <v>1.5</v>
      </c>
      <c r="D15" s="23">
        <f>IF(ISBLANK([2]mianowany!B11),"",[2]mianowany!B11)</f>
        <v>7</v>
      </c>
      <c r="E15" s="24">
        <f>IF(ISBLANK([2]dyplomowany!B11),"",[2]dyplomowany!B11)</f>
        <v>5</v>
      </c>
      <c r="F15" s="20">
        <f t="shared" si="0"/>
        <v>4</v>
      </c>
    </row>
    <row r="16" spans="1:6">
      <c r="A16" s="21" t="s">
        <v>17</v>
      </c>
      <c r="B16" s="22">
        <f>IF(ISBLANK([2]stażysta!B12),"",[2]stażysta!B12)</f>
        <v>1</v>
      </c>
      <c r="C16" s="23">
        <f>IF(ISBLANK([2]kontraktowy!B12),"",[2]kontraktowy!B12)</f>
        <v>1.5</v>
      </c>
      <c r="D16" s="23">
        <f>IF(ISBLANK([2]mianowany!B12),"",[2]mianowany!B12)</f>
        <v>7</v>
      </c>
      <c r="E16" s="24">
        <f>IF(ISBLANK([2]dyplomowany!B12),"",[2]dyplomowany!B12)</f>
        <v>5</v>
      </c>
      <c r="F16" s="20">
        <f t="shared" si="0"/>
        <v>4</v>
      </c>
    </row>
    <row r="17" spans="1:6">
      <c r="A17" s="21" t="s">
        <v>18</v>
      </c>
      <c r="B17" s="22">
        <f>IF(ISBLANK([2]stażysta!B13),"",[2]stażysta!B13)</f>
        <v>1</v>
      </c>
      <c r="C17" s="23">
        <f>IF(ISBLANK([2]kontraktowy!B13),"",[2]kontraktowy!B13)</f>
        <v>1</v>
      </c>
      <c r="D17" s="23">
        <f>IF(ISBLANK([2]mianowany!B13),"",[2]mianowany!B13)</f>
        <v>7</v>
      </c>
      <c r="E17" s="24">
        <f>IF(ISBLANK([2]dyplomowany!B13),"",[2]dyplomowany!B13)</f>
        <v>5</v>
      </c>
      <c r="F17" s="20">
        <f t="shared" si="0"/>
        <v>4</v>
      </c>
    </row>
    <row r="18" spans="1:6">
      <c r="A18" s="21" t="s">
        <v>19</v>
      </c>
      <c r="B18" s="22">
        <f>IF(ISBLANK([2]stażysta!B14),"",[2]stażysta!B14)</f>
        <v>1</v>
      </c>
      <c r="C18" s="23">
        <f>IF(ISBLANK([2]kontraktowy!B14),"",[2]kontraktowy!B14)</f>
        <v>0.57000000000000006</v>
      </c>
      <c r="D18" s="23">
        <f>IF(ISBLANK([2]mianowany!B14),"",[2]mianowany!B14)</f>
        <v>5.7</v>
      </c>
      <c r="E18" s="24">
        <f>IF(ISBLANK([2]dyplomowany!B14),"",[2]dyplomowany!B14)</f>
        <v>4.63</v>
      </c>
      <c r="F18" s="20">
        <f t="shared" si="0"/>
        <v>4</v>
      </c>
    </row>
    <row r="19" spans="1:6">
      <c r="A19" s="21" t="s">
        <v>20</v>
      </c>
      <c r="B19" s="22">
        <f>IF(ISBLANK([2]stażysta!B15),"",[2]stażysta!B15)</f>
        <v>1</v>
      </c>
      <c r="C19" s="23">
        <f>IF(ISBLANK([2]kontraktowy!B15),"",[2]kontraktowy!B15)</f>
        <v>0.93</v>
      </c>
      <c r="D19" s="23">
        <f>IF(ISBLANK([2]mianowany!B15),"",[2]mianowany!B15)</f>
        <v>5.57</v>
      </c>
      <c r="E19" s="24">
        <f>IF(ISBLANK([2]dyplomowany!B15),"",[2]dyplomowany!B15)</f>
        <v>4.5</v>
      </c>
      <c r="F19" s="20">
        <f t="shared" si="0"/>
        <v>4</v>
      </c>
    </row>
    <row r="20" spans="1:6">
      <c r="A20" s="21" t="s">
        <v>21</v>
      </c>
      <c r="B20" s="22">
        <f>IF(ISBLANK([2]stażysta!B16),"",[2]stażysta!B16)</f>
        <v>1</v>
      </c>
      <c r="C20" s="23">
        <f>IF(ISBLANK([2]kontraktowy!B16),"",[2]kontraktowy!B16)</f>
        <v>0</v>
      </c>
      <c r="D20" s="23">
        <f>IF(ISBLANK([2]mianowany!B16),"",[2]mianowany!B16)</f>
        <v>4.63</v>
      </c>
      <c r="E20" s="24">
        <f>IF(ISBLANK([2]dyplomowany!B16),"",[2]dyplomowany!B16)</f>
        <v>4.5</v>
      </c>
      <c r="F20" s="20">
        <f t="shared" si="0"/>
        <v>4</v>
      </c>
    </row>
    <row r="21" spans="1:6">
      <c r="A21" s="21" t="s">
        <v>22</v>
      </c>
      <c r="B21" s="22">
        <f>IF(ISBLANK([2]stażysta!B17),"",[2]stażysta!B17)</f>
        <v>1</v>
      </c>
      <c r="C21" s="23">
        <f>IF(ISBLANK([2]kontraktowy!B17),"",[2]kontraktowy!B17)</f>
        <v>1</v>
      </c>
      <c r="D21" s="23">
        <f>IF(ISBLANK([2]mianowany!B17),"",[2]mianowany!B17)</f>
        <v>5</v>
      </c>
      <c r="E21" s="24">
        <f>IF(ISBLANK([2]dyplomowany!B17),"",[2]dyplomowany!B17)</f>
        <v>4</v>
      </c>
      <c r="F21" s="20">
        <f t="shared" si="0"/>
        <v>4</v>
      </c>
    </row>
    <row r="22" spans="1:6">
      <c r="A22" s="21" t="s">
        <v>23</v>
      </c>
      <c r="B22" s="22">
        <f>IF(ISBLANK([2]stażysta!B18),"",[2]stażysta!B18)</f>
        <v>1</v>
      </c>
      <c r="C22" s="23">
        <f>IF(ISBLANK([2]kontraktowy!B18),"",[2]kontraktowy!B18)</f>
        <v>1</v>
      </c>
      <c r="D22" s="23">
        <f>IF(ISBLANK([2]mianowany!B18),"",[2]mianowany!B18)</f>
        <v>4.53</v>
      </c>
      <c r="E22" s="24">
        <f>IF(ISBLANK([2]dyplomowany!B18),"",[2]dyplomowany!B18)</f>
        <v>3.67</v>
      </c>
      <c r="F22" s="20">
        <f t="shared" si="0"/>
        <v>4</v>
      </c>
    </row>
    <row r="23" spans="1:6">
      <c r="A23" s="21" t="s">
        <v>24</v>
      </c>
      <c r="B23" s="22">
        <f>IF(ISBLANK([2]stażysta!B19),"",[2]stażysta!B19)</f>
        <v>1</v>
      </c>
      <c r="C23" s="23">
        <f>IF(ISBLANK([2]kontraktowy!B19),"",[2]kontraktowy!B19)</f>
        <v>1</v>
      </c>
      <c r="D23" s="23">
        <f>IF(ISBLANK([2]mianowany!B19),"",[2]mianowany!B19)</f>
        <v>5</v>
      </c>
      <c r="E23" s="24">
        <f>IF(ISBLANK([2]dyplomowany!B19),"",[2]dyplomowany!B19)</f>
        <v>2.87</v>
      </c>
      <c r="F23" s="20">
        <f t="shared" si="0"/>
        <v>4</v>
      </c>
    </row>
    <row r="24" spans="1:6">
      <c r="A24" s="25" t="s">
        <v>25</v>
      </c>
      <c r="B24" s="26">
        <f>IF(ISBLANK([2]stażysta!B20),"",[2]stażysta!B20)</f>
        <v>1</v>
      </c>
      <c r="C24" s="27">
        <f>IF(ISBLANK([2]kontraktowy!B20),"",[2]kontraktowy!B20)</f>
        <v>1</v>
      </c>
      <c r="D24" s="27">
        <f>IF(ISBLANK([2]mianowany!B20),"",[2]mianowany!B20)</f>
        <v>5</v>
      </c>
      <c r="E24" s="28">
        <f>IF(ISBLANK([2]dyplomowany!B20),"",[2]dyplomowany!B20)</f>
        <v>2.97</v>
      </c>
      <c r="F24" s="20">
        <f t="shared" si="0"/>
        <v>4</v>
      </c>
    </row>
    <row r="25" spans="1:6">
      <c r="A25" s="29"/>
      <c r="B25" s="30"/>
      <c r="C25" s="30"/>
      <c r="D25" s="30"/>
      <c r="E25" s="30"/>
      <c r="F25" s="20"/>
    </row>
    <row r="26" spans="1:6" s="34" customFormat="1">
      <c r="A26" s="31" t="s">
        <v>26</v>
      </c>
      <c r="B26" s="259">
        <v>0.94</v>
      </c>
      <c r="C26" s="262">
        <v>0.97</v>
      </c>
      <c r="D26" s="262">
        <v>6.36</v>
      </c>
      <c r="E26" s="265">
        <v>4.7</v>
      </c>
      <c r="F26" s="20"/>
    </row>
    <row r="27" spans="1:6" s="34" customFormat="1">
      <c r="A27" s="35" t="s">
        <v>27</v>
      </c>
      <c r="B27" s="260">
        <v>1</v>
      </c>
      <c r="C27" s="263">
        <v>1</v>
      </c>
      <c r="D27" s="263">
        <v>4.88</v>
      </c>
      <c r="E27" s="266">
        <v>3.38</v>
      </c>
      <c r="F27" s="20"/>
    </row>
    <row r="28" spans="1:6">
      <c r="A28" s="38" t="s">
        <v>28</v>
      </c>
      <c r="B28" s="261">
        <v>0.96</v>
      </c>
      <c r="C28" s="264">
        <v>0.98</v>
      </c>
      <c r="D28" s="264">
        <v>5.87</v>
      </c>
      <c r="E28" s="267">
        <v>4.26</v>
      </c>
      <c r="F28" s="20"/>
    </row>
    <row r="29" spans="1:6">
      <c r="A29" s="41"/>
    </row>
    <row r="30" spans="1:6" ht="12.75" customHeight="1">
      <c r="A30" s="431" t="s">
        <v>29</v>
      </c>
      <c r="B30" s="431"/>
      <c r="C30" s="431"/>
      <c r="D30" s="431"/>
      <c r="E30" s="431"/>
    </row>
    <row r="31" spans="1:6" ht="24" customHeight="1">
      <c r="A31" s="431"/>
      <c r="B31" s="431"/>
      <c r="C31" s="431"/>
      <c r="D31" s="431"/>
      <c r="E31" s="431"/>
    </row>
    <row r="32" spans="1:6">
      <c r="A32" s="42"/>
      <c r="B32" s="42"/>
      <c r="C32" s="42"/>
      <c r="D32" s="42"/>
      <c r="E32" s="42"/>
    </row>
    <row r="33" spans="1:9" ht="12.75" customHeight="1">
      <c r="A33" s="432" t="s">
        <v>30</v>
      </c>
      <c r="B33" s="433" t="s">
        <v>9</v>
      </c>
      <c r="C33" s="433"/>
      <c r="D33" s="433"/>
      <c r="E33" s="433"/>
    </row>
    <row r="34" spans="1:9" ht="24">
      <c r="A34" s="432"/>
      <c r="B34" s="43" t="s">
        <v>10</v>
      </c>
      <c r="C34" s="44" t="s">
        <v>11</v>
      </c>
      <c r="D34" s="44" t="s">
        <v>12</v>
      </c>
      <c r="E34" s="45" t="s">
        <v>13</v>
      </c>
    </row>
    <row r="35" spans="1:9" ht="26.25" customHeight="1">
      <c r="A35" s="46" t="s">
        <v>31</v>
      </c>
      <c r="B35" s="47">
        <f>B36+B37</f>
        <v>37120.97</v>
      </c>
      <c r="C35" s="48">
        <f>C36+C37</f>
        <v>37191.25</v>
      </c>
      <c r="D35" s="48">
        <f>D36+D37</f>
        <v>342797.77</v>
      </c>
      <c r="E35" s="84">
        <f>E36+E37</f>
        <v>269286.91000000003</v>
      </c>
    </row>
    <row r="36" spans="1:9" ht="15" customHeight="1">
      <c r="A36" s="49" t="s">
        <v>32</v>
      </c>
      <c r="B36" s="50">
        <f>[2]stażysta!N31</f>
        <v>26172.960000000003</v>
      </c>
      <c r="C36" s="51">
        <f>[2]kontraktowy!N31</f>
        <v>22849.59</v>
      </c>
      <c r="D36" s="51">
        <f>[2]mianowany!N31</f>
        <v>181024.54</v>
      </c>
      <c r="E36" s="52">
        <f>[2]dyplomowany!N31</f>
        <v>158732.58000000002</v>
      </c>
      <c r="F36" s="53"/>
      <c r="G36" s="53"/>
      <c r="H36" s="53"/>
      <c r="I36" s="53"/>
    </row>
    <row r="37" spans="1:9" ht="47.25">
      <c r="A37" s="54" t="s">
        <v>33</v>
      </c>
      <c r="B37" s="268">
        <f>SUM(B39:B60)</f>
        <v>10948.01</v>
      </c>
      <c r="C37" s="269">
        <f>SUM(C39:C60)</f>
        <v>14341.660000000002</v>
      </c>
      <c r="D37" s="269">
        <f>SUM(D39:D60)</f>
        <v>161773.22999999998</v>
      </c>
      <c r="E37" s="270">
        <f>SUM(E39:E60)</f>
        <v>110554.33</v>
      </c>
      <c r="F37" s="53"/>
      <c r="G37" s="53"/>
      <c r="H37" s="53"/>
      <c r="I37" s="53"/>
    </row>
    <row r="38" spans="1:9">
      <c r="A38" s="57" t="s">
        <v>34</v>
      </c>
      <c r="B38" s="58"/>
      <c r="C38" s="59"/>
      <c r="D38" s="59"/>
      <c r="E38" s="60"/>
      <c r="F38" s="53"/>
      <c r="G38" s="53"/>
      <c r="H38" s="53"/>
      <c r="I38" s="53"/>
    </row>
    <row r="39" spans="1:9">
      <c r="A39" s="61" t="s">
        <v>35</v>
      </c>
      <c r="B39" s="62">
        <f>[2]stażysta!N34</f>
        <v>2128.79</v>
      </c>
      <c r="C39" s="63">
        <f>[2]kontraktowy!N34</f>
        <v>1564.42</v>
      </c>
      <c r="D39" s="63">
        <f>[2]mianowany!N34</f>
        <v>30716.599999999995</v>
      </c>
      <c r="E39" s="77">
        <f>[2]dyplomowany!N34</f>
        <v>27590.22</v>
      </c>
      <c r="F39" s="53"/>
      <c r="G39" s="53"/>
      <c r="H39" s="53"/>
      <c r="I39" s="53"/>
    </row>
    <row r="40" spans="1:9" ht="25.5">
      <c r="A40" s="61" t="s">
        <v>36</v>
      </c>
      <c r="B40" s="62">
        <f>[2]stażysta!N35</f>
        <v>0</v>
      </c>
      <c r="C40" s="63">
        <f>[2]kontraktowy!N35</f>
        <v>0</v>
      </c>
      <c r="D40" s="63">
        <f>[2]mianowany!N35</f>
        <v>0</v>
      </c>
      <c r="E40" s="77">
        <f>[2]dyplomowany!N35</f>
        <v>22070.080000000002</v>
      </c>
      <c r="F40" s="53"/>
      <c r="G40" s="53"/>
      <c r="H40" s="53"/>
      <c r="I40" s="53"/>
    </row>
    <row r="41" spans="1:9">
      <c r="A41" s="61" t="s">
        <v>37</v>
      </c>
      <c r="B41" s="62">
        <f>[2]stażysta!N36</f>
        <v>0</v>
      </c>
      <c r="C41" s="63">
        <f>[2]kontraktowy!N36</f>
        <v>0</v>
      </c>
      <c r="D41" s="63">
        <f>[2]mianowany!N36</f>
        <v>678.91999999999985</v>
      </c>
      <c r="E41" s="77">
        <f>[2]dyplomowany!N36</f>
        <v>57.25</v>
      </c>
      <c r="F41" s="53"/>
      <c r="G41" s="53"/>
      <c r="H41" s="53"/>
      <c r="I41" s="53"/>
    </row>
    <row r="42" spans="1:9">
      <c r="A42" s="61" t="s">
        <v>38</v>
      </c>
      <c r="B42" s="62">
        <f>[2]stażysta!N37</f>
        <v>0</v>
      </c>
      <c r="C42" s="63">
        <f>[2]kontraktowy!N37</f>
        <v>0</v>
      </c>
      <c r="D42" s="63">
        <f>[2]mianowany!N37</f>
        <v>0</v>
      </c>
      <c r="E42" s="77">
        <f>[2]dyplomowany!N37</f>
        <v>0</v>
      </c>
      <c r="F42" s="53"/>
      <c r="G42" s="53"/>
      <c r="H42" s="53"/>
      <c r="I42" s="53"/>
    </row>
    <row r="43" spans="1:9" ht="25.5">
      <c r="A43" s="61" t="s">
        <v>39</v>
      </c>
      <c r="B43" s="62">
        <f>[2]stażysta!N38</f>
        <v>0</v>
      </c>
      <c r="C43" s="63">
        <f>[2]kontraktowy!N38</f>
        <v>0</v>
      </c>
      <c r="D43" s="63">
        <f>[2]mianowany!N38</f>
        <v>0</v>
      </c>
      <c r="E43" s="77">
        <f>[2]dyplomowany!N38</f>
        <v>0</v>
      </c>
      <c r="F43" s="53"/>
      <c r="G43" s="53"/>
      <c r="H43" s="53"/>
      <c r="I43" s="53"/>
    </row>
    <row r="44" spans="1:9">
      <c r="A44" s="61" t="s">
        <v>40</v>
      </c>
      <c r="B44" s="62">
        <f>[2]stażysta!N39</f>
        <v>0</v>
      </c>
      <c r="C44" s="63">
        <f>[2]kontraktowy!N39</f>
        <v>0</v>
      </c>
      <c r="D44" s="63">
        <f>[2]mianowany!N39</f>
        <v>0</v>
      </c>
      <c r="E44" s="77">
        <f>[2]dyplomowany!N39</f>
        <v>0</v>
      </c>
      <c r="F44" s="53"/>
      <c r="G44" s="53"/>
      <c r="H44" s="53"/>
      <c r="I44" s="53"/>
    </row>
    <row r="45" spans="1:9">
      <c r="A45" s="61" t="s">
        <v>41</v>
      </c>
      <c r="B45" s="62">
        <f>[2]stażysta!N40</f>
        <v>0</v>
      </c>
      <c r="C45" s="63">
        <f>[2]kontraktowy!N40</f>
        <v>0</v>
      </c>
      <c r="D45" s="63">
        <f>[2]mianowany!N40</f>
        <v>0</v>
      </c>
      <c r="E45" s="77">
        <f>[2]dyplomowany!N40</f>
        <v>0</v>
      </c>
      <c r="F45" s="53"/>
      <c r="G45" s="53"/>
      <c r="H45" s="53"/>
      <c r="I45" s="53"/>
    </row>
    <row r="46" spans="1:9">
      <c r="A46" s="61" t="s">
        <v>42</v>
      </c>
      <c r="B46" s="62">
        <f>[2]stażysta!N41</f>
        <v>0</v>
      </c>
      <c r="C46" s="63">
        <f>[2]kontraktowy!N41</f>
        <v>0</v>
      </c>
      <c r="D46" s="63">
        <f>[2]mianowany!N41</f>
        <v>0</v>
      </c>
      <c r="E46" s="77">
        <f>[2]dyplomowany!N41</f>
        <v>0</v>
      </c>
      <c r="F46" s="53"/>
      <c r="G46" s="53"/>
      <c r="H46" s="53"/>
      <c r="I46" s="53"/>
    </row>
    <row r="47" spans="1:9" ht="25.5">
      <c r="A47" s="61" t="s">
        <v>43</v>
      </c>
      <c r="B47" s="62">
        <f>[2]stażysta!N42</f>
        <v>3011.3600000000006</v>
      </c>
      <c r="C47" s="63">
        <f>[2]kontraktowy!N42</f>
        <v>1310.7600000000002</v>
      </c>
      <c r="D47" s="63">
        <f>[2]mianowany!N42</f>
        <v>4764.29</v>
      </c>
      <c r="E47" s="77">
        <f>[2]dyplomowany!N42</f>
        <v>3764.41</v>
      </c>
      <c r="F47" s="53"/>
      <c r="G47" s="53"/>
      <c r="H47" s="53"/>
      <c r="I47" s="53"/>
    </row>
    <row r="48" spans="1:9">
      <c r="A48" s="61" t="s">
        <v>44</v>
      </c>
      <c r="B48" s="62">
        <f>[2]stażysta!N43</f>
        <v>0</v>
      </c>
      <c r="C48" s="63">
        <f>[2]kontraktowy!N43</f>
        <v>0</v>
      </c>
      <c r="D48" s="63">
        <f>[2]mianowany!N43</f>
        <v>0</v>
      </c>
      <c r="E48" s="77">
        <f>[2]dyplomowany!N43</f>
        <v>14319.92</v>
      </c>
      <c r="F48" s="53"/>
      <c r="G48" s="53"/>
      <c r="H48" s="53"/>
      <c r="I48" s="53"/>
    </row>
    <row r="49" spans="1:9">
      <c r="A49" s="61" t="s">
        <v>45</v>
      </c>
      <c r="B49" s="62">
        <f>[2]stażysta!N44</f>
        <v>0</v>
      </c>
      <c r="C49" s="63">
        <f>[2]kontraktowy!N44</f>
        <v>0</v>
      </c>
      <c r="D49" s="63">
        <f>[2]mianowany!N44</f>
        <v>0</v>
      </c>
      <c r="E49" s="77">
        <f>[2]dyplomowany!N44</f>
        <v>0</v>
      </c>
      <c r="F49" s="53"/>
      <c r="G49" s="53"/>
      <c r="H49" s="53"/>
      <c r="I49" s="53"/>
    </row>
    <row r="50" spans="1:9">
      <c r="A50" s="61" t="s">
        <v>46</v>
      </c>
      <c r="B50" s="62">
        <f>[2]stażysta!N45</f>
        <v>0</v>
      </c>
      <c r="C50" s="63">
        <f>[2]kontraktowy!N45</f>
        <v>0</v>
      </c>
      <c r="D50" s="63">
        <f>[2]mianowany!N45</f>
        <v>0</v>
      </c>
      <c r="E50" s="77">
        <f>[2]dyplomowany!N45</f>
        <v>0</v>
      </c>
      <c r="F50" s="53"/>
      <c r="G50" s="53"/>
      <c r="H50" s="53"/>
      <c r="I50" s="53"/>
    </row>
    <row r="51" spans="1:9" ht="25.5">
      <c r="A51" s="61" t="s">
        <v>47</v>
      </c>
      <c r="B51" s="62">
        <f>[2]stażysta!N46</f>
        <v>211.12</v>
      </c>
      <c r="C51" s="63">
        <f>[2]kontraktowy!N46</f>
        <v>4561.8999999999996</v>
      </c>
      <c r="D51" s="63">
        <f>[2]mianowany!N46</f>
        <v>13821.46</v>
      </c>
      <c r="E51" s="77">
        <f>[2]dyplomowany!N46</f>
        <v>4692.26</v>
      </c>
      <c r="F51" s="53"/>
      <c r="G51" s="53"/>
      <c r="H51" s="53"/>
      <c r="I51" s="53"/>
    </row>
    <row r="52" spans="1:9">
      <c r="A52" s="61" t="s">
        <v>48</v>
      </c>
      <c r="B52" s="62">
        <f>[2]stażysta!N47</f>
        <v>0</v>
      </c>
      <c r="C52" s="63">
        <f>[2]kontraktowy!N47</f>
        <v>0</v>
      </c>
      <c r="D52" s="63">
        <f>[2]mianowany!N47</f>
        <v>0</v>
      </c>
      <c r="E52" s="77">
        <f>[2]dyplomowany!N47</f>
        <v>0</v>
      </c>
      <c r="F52" s="53"/>
      <c r="G52" s="53"/>
      <c r="H52" s="53"/>
      <c r="I52" s="53"/>
    </row>
    <row r="53" spans="1:9">
      <c r="A53" s="61" t="s">
        <v>49</v>
      </c>
      <c r="B53" s="62">
        <f>[2]stażysta!N48</f>
        <v>0</v>
      </c>
      <c r="C53" s="63">
        <f>[2]kontraktowy!N48</f>
        <v>0</v>
      </c>
      <c r="D53" s="63">
        <f>[2]mianowany!N48</f>
        <v>13962.73</v>
      </c>
      <c r="E53" s="77">
        <f>[2]dyplomowany!N48</f>
        <v>0</v>
      </c>
      <c r="F53" s="53"/>
      <c r="G53" s="53"/>
      <c r="H53" s="53"/>
      <c r="I53" s="53"/>
    </row>
    <row r="54" spans="1:9" ht="25.5">
      <c r="A54" s="61" t="s">
        <v>50</v>
      </c>
      <c r="B54" s="62">
        <f>[2]stażysta!N49</f>
        <v>0</v>
      </c>
      <c r="C54" s="63">
        <f>[2]kontraktowy!N49</f>
        <v>0</v>
      </c>
      <c r="D54" s="63">
        <f>[2]mianowany!N49</f>
        <v>0</v>
      </c>
      <c r="E54" s="77">
        <f>[2]dyplomowany!N49</f>
        <v>0</v>
      </c>
      <c r="F54" s="53"/>
      <c r="G54" s="53"/>
      <c r="H54" s="53"/>
      <c r="I54" s="53"/>
    </row>
    <row r="55" spans="1:9">
      <c r="A55" s="61" t="s">
        <v>51</v>
      </c>
      <c r="B55" s="62">
        <f>[2]stażysta!N50</f>
        <v>0</v>
      </c>
      <c r="C55" s="63">
        <f>[2]kontraktowy!N50</f>
        <v>0</v>
      </c>
      <c r="D55" s="63">
        <f>[2]mianowany!N50</f>
        <v>0</v>
      </c>
      <c r="E55" s="77">
        <f>[2]dyplomowany!N50</f>
        <v>0</v>
      </c>
      <c r="F55" s="53"/>
      <c r="G55" s="53"/>
      <c r="H55" s="53"/>
      <c r="I55" s="53"/>
    </row>
    <row r="56" spans="1:9" ht="26.45" customHeight="1">
      <c r="A56" s="61" t="s">
        <v>52</v>
      </c>
      <c r="B56" s="62">
        <f>[2]stażysta!N51</f>
        <v>0</v>
      </c>
      <c r="C56" s="63">
        <f>[2]kontraktowy!N51</f>
        <v>0</v>
      </c>
      <c r="D56" s="63">
        <f>[2]mianowany!N51</f>
        <v>16086</v>
      </c>
      <c r="E56" s="77">
        <f>[2]dyplomowany!N51</f>
        <v>0</v>
      </c>
      <c r="F56" s="53"/>
      <c r="G56" s="53"/>
      <c r="H56" s="53"/>
      <c r="I56" s="53"/>
    </row>
    <row r="57" spans="1:9" ht="38.25">
      <c r="A57" s="61" t="s">
        <v>53</v>
      </c>
      <c r="B57" s="62">
        <f>[2]stażysta!N52</f>
        <v>0</v>
      </c>
      <c r="C57" s="63">
        <f>[2]kontraktowy!N52</f>
        <v>0</v>
      </c>
      <c r="D57" s="63">
        <f>[2]mianowany!N52</f>
        <v>30102</v>
      </c>
      <c r="E57" s="77">
        <f>[2]dyplomowany!N52</f>
        <v>0</v>
      </c>
      <c r="F57" s="53"/>
      <c r="G57" s="53"/>
      <c r="H57" s="53"/>
      <c r="I57" s="53"/>
    </row>
    <row r="58" spans="1:9" ht="38.25">
      <c r="A58" s="61" t="s">
        <v>54</v>
      </c>
      <c r="B58" s="62">
        <f>[2]stażysta!N53</f>
        <v>0</v>
      </c>
      <c r="C58" s="63">
        <f>[2]kontraktowy!N53</f>
        <v>0</v>
      </c>
      <c r="D58" s="63">
        <f>[2]mianowany!N53</f>
        <v>0</v>
      </c>
      <c r="E58" s="77">
        <f>[2]dyplomowany!N53</f>
        <v>0</v>
      </c>
      <c r="F58" s="53"/>
      <c r="G58" s="53"/>
      <c r="H58" s="53"/>
      <c r="I58" s="53"/>
    </row>
    <row r="59" spans="1:9" ht="37.5" customHeight="1">
      <c r="A59" s="61" t="s">
        <v>55</v>
      </c>
      <c r="B59" s="62">
        <f>[2]stażysta!N54</f>
        <v>5596.74</v>
      </c>
      <c r="C59" s="63">
        <f>[2]kontraktowy!N54</f>
        <v>3938.78</v>
      </c>
      <c r="D59" s="63">
        <f>[2]mianowany!N54</f>
        <v>26564.350000000002</v>
      </c>
      <c r="E59" s="77">
        <f>[2]dyplomowany!N54</f>
        <v>22394.31</v>
      </c>
      <c r="F59" s="53"/>
      <c r="G59" s="53"/>
      <c r="H59" s="53"/>
      <c r="I59" s="53"/>
    </row>
    <row r="60" spans="1:9" ht="15.75" customHeight="1">
      <c r="A60" s="64" t="s">
        <v>56</v>
      </c>
      <c r="B60" s="65">
        <f>[2]stażysta!N55</f>
        <v>0</v>
      </c>
      <c r="C60" s="66">
        <f>[2]kontraktowy!N55</f>
        <v>2965.8000000000006</v>
      </c>
      <c r="D60" s="66">
        <f>[2]mianowany!N55</f>
        <v>25076.879999999997</v>
      </c>
      <c r="E60" s="78">
        <f>[2]dyplomowany!N55</f>
        <v>15665.88</v>
      </c>
      <c r="F60" s="53"/>
      <c r="G60" s="53"/>
      <c r="H60" s="53"/>
      <c r="I60" s="53"/>
    </row>
    <row r="62" spans="1:9" ht="31.5">
      <c r="A62" s="215" t="s">
        <v>150</v>
      </c>
    </row>
    <row r="63" spans="1:9">
      <c r="A63" s="67"/>
      <c r="D63" s="68" t="s">
        <v>58</v>
      </c>
    </row>
    <row r="64" spans="1:9">
      <c r="A64" s="69" t="s">
        <v>59</v>
      </c>
      <c r="D64" s="4" t="s">
        <v>60</v>
      </c>
    </row>
    <row r="66" spans="1:1">
      <c r="A66" t="s">
        <v>117</v>
      </c>
    </row>
  </sheetData>
  <sheetProtection selectLockedCells="1" selectUnlockedCells="1"/>
  <mergeCells count="10">
    <mergeCell ref="A30:E31"/>
    <mergeCell ref="A33:A34"/>
    <mergeCell ref="B33:E33"/>
    <mergeCell ref="A3:E3"/>
    <mergeCell ref="A5:E5"/>
    <mergeCell ref="B6:E6"/>
    <mergeCell ref="A9:E9"/>
    <mergeCell ref="A10:A12"/>
    <mergeCell ref="B10:E10"/>
    <mergeCell ref="B11:E11"/>
  </mergeCells>
  <phoneticPr fontId="13" type="noConversion"/>
  <conditionalFormatting sqref="A13:A24">
    <cfRule type="expression" dxfId="29" priority="3" stopIfTrue="1">
      <formula>AND(F13&gt;0,F13&lt;4)</formula>
    </cfRule>
    <cfRule type="expression" dxfId="28" priority="4" stopIfTrue="1">
      <formula>(F13=4)</formula>
    </cfRule>
  </conditionalFormatting>
  <dataValidations disablePrompts="1" count="1">
    <dataValidation type="whole" operator="greaterThan" allowBlank="1" showErrorMessage="1" errorTitle="błąd danych" error="należy wpisać dane liczbowe" sqref="E8">
      <formula1>2008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4"/>
  <sheetViews>
    <sheetView topLeftCell="A11" zoomScale="75" zoomScaleNormal="75" workbookViewId="0">
      <selection activeCell="F28" sqref="F28"/>
    </sheetView>
  </sheetViews>
  <sheetFormatPr defaultRowHeight="14.25"/>
  <cols>
    <col min="1" max="1" width="36.85546875" style="271" customWidth="1"/>
    <col min="2" max="5" width="14.5703125" style="271" customWidth="1"/>
    <col min="6" max="6" width="9.140625" style="271"/>
    <col min="7" max="7" width="10.140625" style="271" customWidth="1"/>
    <col min="8" max="8" width="15.42578125" style="271" customWidth="1"/>
    <col min="9" max="9" width="10.140625" style="271" customWidth="1"/>
    <col min="10" max="16384" width="9.140625" style="271"/>
  </cols>
  <sheetData>
    <row r="1" spans="1:6" ht="18">
      <c r="A1" s="200" t="s">
        <v>0</v>
      </c>
      <c r="E1" s="201"/>
    </row>
    <row r="2" spans="1:6" ht="18">
      <c r="A2" s="200"/>
      <c r="E2" s="201"/>
    </row>
    <row r="3" spans="1:6" ht="46.5" customHeight="1">
      <c r="A3" s="442" t="s">
        <v>1</v>
      </c>
      <c r="B3" s="442"/>
      <c r="C3" s="442"/>
      <c r="D3" s="442"/>
      <c r="E3" s="442"/>
    </row>
    <row r="4" spans="1:6">
      <c r="A4" s="202" t="s">
        <v>2</v>
      </c>
      <c r="E4" s="201"/>
    </row>
    <row r="5" spans="1:6" ht="31.5" customHeight="1">
      <c r="A5" s="443" t="s">
        <v>78</v>
      </c>
      <c r="B5" s="443"/>
      <c r="C5" s="443"/>
      <c r="D5" s="443"/>
      <c r="E5" s="443"/>
    </row>
    <row r="6" spans="1:6" ht="20.25" customHeight="1">
      <c r="A6" s="203" t="s">
        <v>3</v>
      </c>
      <c r="B6" s="444" t="s">
        <v>102</v>
      </c>
      <c r="C6" s="444"/>
      <c r="D6" s="444"/>
      <c r="E6" s="444"/>
    </row>
    <row r="7" spans="1:6" ht="15">
      <c r="A7" s="204"/>
      <c r="B7" s="205"/>
      <c r="C7" s="205"/>
      <c r="D7" s="205"/>
      <c r="E7" s="205"/>
    </row>
    <row r="8" spans="1:6" ht="14.25" customHeight="1">
      <c r="A8" s="206" t="s">
        <v>4</v>
      </c>
      <c r="D8" s="207" t="s">
        <v>5</v>
      </c>
      <c r="E8" s="272">
        <v>2017</v>
      </c>
    </row>
    <row r="9" spans="1:6" ht="81" customHeight="1" thickBot="1">
      <c r="A9" s="445" t="s">
        <v>103</v>
      </c>
      <c r="B9" s="445"/>
      <c r="C9" s="445"/>
      <c r="D9" s="445"/>
      <c r="E9" s="445"/>
    </row>
    <row r="10" spans="1:6" ht="15" thickBot="1">
      <c r="A10" s="446" t="s">
        <v>7</v>
      </c>
      <c r="B10" s="441" t="s">
        <v>8</v>
      </c>
      <c r="C10" s="441"/>
      <c r="D10" s="441"/>
      <c r="E10" s="441"/>
    </row>
    <row r="11" spans="1:6" ht="15" thickBot="1">
      <c r="A11" s="446"/>
      <c r="B11" s="447" t="s">
        <v>9</v>
      </c>
      <c r="C11" s="447"/>
      <c r="D11" s="447"/>
      <c r="E11" s="447"/>
    </row>
    <row r="12" spans="1:6" ht="33.75" customHeight="1" thickBot="1">
      <c r="A12" s="446"/>
      <c r="B12" s="273" t="s">
        <v>10</v>
      </c>
      <c r="C12" s="274" t="s">
        <v>11</v>
      </c>
      <c r="D12" s="274" t="s">
        <v>12</v>
      </c>
      <c r="E12" s="275" t="s">
        <v>13</v>
      </c>
    </row>
    <row r="13" spans="1:6" ht="25.5" customHeight="1">
      <c r="A13" s="276" t="s">
        <v>14</v>
      </c>
      <c r="B13" s="277">
        <v>4.08</v>
      </c>
      <c r="C13" s="278">
        <v>10</v>
      </c>
      <c r="D13" s="278">
        <v>14.39</v>
      </c>
      <c r="E13" s="279">
        <v>3</v>
      </c>
      <c r="F13" s="208">
        <f>COUNT(B13:E13)</f>
        <v>4</v>
      </c>
    </row>
    <row r="14" spans="1:6" ht="23.25" customHeight="1">
      <c r="A14" s="280" t="s">
        <v>15</v>
      </c>
      <c r="B14" s="281">
        <v>4.08</v>
      </c>
      <c r="C14" s="282">
        <v>9.9700000000000006</v>
      </c>
      <c r="D14" s="282">
        <v>14.39</v>
      </c>
      <c r="E14" s="283">
        <v>3</v>
      </c>
      <c r="F14" s="208">
        <f t="shared" ref="F14:F24" si="0">COUNT(B14:E14)</f>
        <v>4</v>
      </c>
    </row>
    <row r="15" spans="1:6" ht="24" customHeight="1">
      <c r="A15" s="280" t="s">
        <v>16</v>
      </c>
      <c r="B15" s="281">
        <v>4.08</v>
      </c>
      <c r="C15" s="282">
        <v>8.6999999999999993</v>
      </c>
      <c r="D15" s="282">
        <v>14.35</v>
      </c>
      <c r="E15" s="283">
        <v>3</v>
      </c>
      <c r="F15" s="208">
        <f t="shared" si="0"/>
        <v>4</v>
      </c>
    </row>
    <row r="16" spans="1:6" ht="23.25" customHeight="1">
      <c r="A16" s="280" t="s">
        <v>17</v>
      </c>
      <c r="B16" s="281">
        <v>4.08</v>
      </c>
      <c r="C16" s="282">
        <v>8</v>
      </c>
      <c r="D16" s="282">
        <v>14.3</v>
      </c>
      <c r="E16" s="283">
        <v>3</v>
      </c>
      <c r="F16" s="208">
        <f t="shared" si="0"/>
        <v>4</v>
      </c>
    </row>
    <row r="17" spans="1:6" ht="24" customHeight="1">
      <c r="A17" s="280" t="s">
        <v>18</v>
      </c>
      <c r="B17" s="281">
        <v>3.08</v>
      </c>
      <c r="C17" s="282">
        <v>7.77</v>
      </c>
      <c r="D17" s="282">
        <v>14.39</v>
      </c>
      <c r="E17" s="283">
        <v>3</v>
      </c>
      <c r="F17" s="208">
        <f t="shared" si="0"/>
        <v>4</v>
      </c>
    </row>
    <row r="18" spans="1:6" ht="24" customHeight="1">
      <c r="A18" s="280" t="s">
        <v>19</v>
      </c>
      <c r="B18" s="281">
        <v>3.08</v>
      </c>
      <c r="C18" s="282">
        <v>8</v>
      </c>
      <c r="D18" s="282">
        <v>14.39</v>
      </c>
      <c r="E18" s="283">
        <v>3</v>
      </c>
      <c r="F18" s="208">
        <f t="shared" si="0"/>
        <v>4</v>
      </c>
    </row>
    <row r="19" spans="1:6" ht="22.5" customHeight="1">
      <c r="A19" s="280" t="s">
        <v>20</v>
      </c>
      <c r="B19" s="281">
        <v>3.08</v>
      </c>
      <c r="C19" s="282">
        <v>7.53</v>
      </c>
      <c r="D19" s="282">
        <v>14.39</v>
      </c>
      <c r="E19" s="283">
        <v>4</v>
      </c>
      <c r="F19" s="208">
        <f t="shared" si="0"/>
        <v>4</v>
      </c>
    </row>
    <row r="20" spans="1:6" ht="24.75" customHeight="1">
      <c r="A20" s="280" t="s">
        <v>21</v>
      </c>
      <c r="B20" s="281">
        <v>3.08</v>
      </c>
      <c r="C20" s="282">
        <v>8</v>
      </c>
      <c r="D20" s="282">
        <v>14.39</v>
      </c>
      <c r="E20" s="283">
        <v>4</v>
      </c>
      <c r="F20" s="208">
        <f t="shared" si="0"/>
        <v>4</v>
      </c>
    </row>
    <row r="21" spans="1:6" ht="24" customHeight="1">
      <c r="A21" s="280" t="s">
        <v>22</v>
      </c>
      <c r="B21" s="281">
        <v>2.72</v>
      </c>
      <c r="C21" s="282">
        <v>6.69</v>
      </c>
      <c r="D21" s="282">
        <v>14.98</v>
      </c>
      <c r="E21" s="283">
        <v>3</v>
      </c>
      <c r="F21" s="208">
        <f t="shared" si="0"/>
        <v>4</v>
      </c>
    </row>
    <row r="22" spans="1:6" ht="25.5" customHeight="1">
      <c r="A22" s="280" t="s">
        <v>23</v>
      </c>
      <c r="B22" s="281">
        <v>2.63</v>
      </c>
      <c r="C22" s="282">
        <v>6.97</v>
      </c>
      <c r="D22" s="282">
        <v>15.05</v>
      </c>
      <c r="E22" s="283">
        <v>2.93</v>
      </c>
      <c r="F22" s="208">
        <f t="shared" si="0"/>
        <v>4</v>
      </c>
    </row>
    <row r="23" spans="1:6" ht="26.25" customHeight="1">
      <c r="A23" s="280" t="s">
        <v>24</v>
      </c>
      <c r="B23" s="281">
        <v>3.04</v>
      </c>
      <c r="C23" s="282">
        <v>6.89</v>
      </c>
      <c r="D23" s="282">
        <v>15.05</v>
      </c>
      <c r="E23" s="283">
        <v>2.5</v>
      </c>
      <c r="F23" s="208">
        <f t="shared" si="0"/>
        <v>4</v>
      </c>
    </row>
    <row r="24" spans="1:6" ht="25.5" customHeight="1" thickBot="1">
      <c r="A24" s="284" t="s">
        <v>25</v>
      </c>
      <c r="B24" s="281">
        <v>2.19</v>
      </c>
      <c r="C24" s="285">
        <v>7.16</v>
      </c>
      <c r="D24" s="285">
        <v>15.13</v>
      </c>
      <c r="E24" s="286">
        <v>2.5</v>
      </c>
      <c r="F24" s="208">
        <f t="shared" si="0"/>
        <v>4</v>
      </c>
    </row>
    <row r="25" spans="1:6" ht="15" thickBot="1">
      <c r="A25" s="287"/>
      <c r="B25" s="288"/>
      <c r="C25" s="288"/>
      <c r="D25" s="288"/>
      <c r="E25" s="288"/>
      <c r="F25" s="208"/>
    </row>
    <row r="26" spans="1:6" s="209" customFormat="1" ht="21" customHeight="1">
      <c r="A26" s="289" t="s">
        <v>26</v>
      </c>
      <c r="B26" s="330">
        <v>3.58</v>
      </c>
      <c r="C26" s="330">
        <v>8.5</v>
      </c>
      <c r="D26" s="330">
        <v>14.37</v>
      </c>
      <c r="E26" s="330">
        <v>3.25</v>
      </c>
      <c r="F26" s="208"/>
    </row>
    <row r="27" spans="1:6" s="209" customFormat="1" ht="21.75" customHeight="1" thickBot="1">
      <c r="A27" s="290" t="s">
        <v>27</v>
      </c>
      <c r="B27" s="331">
        <v>2.65</v>
      </c>
      <c r="C27" s="331">
        <v>6.93</v>
      </c>
      <c r="D27" s="331">
        <v>15.05</v>
      </c>
      <c r="E27" s="331">
        <v>2.73</v>
      </c>
      <c r="F27" s="208"/>
    </row>
    <row r="28" spans="1:6" ht="25.5" customHeight="1" thickBot="1">
      <c r="A28" s="291" t="s">
        <v>28</v>
      </c>
      <c r="B28" s="330">
        <v>3.27</v>
      </c>
      <c r="C28" s="330">
        <v>7.97</v>
      </c>
      <c r="D28" s="330">
        <v>14.6</v>
      </c>
      <c r="E28" s="330">
        <v>3.08</v>
      </c>
      <c r="F28" s="208"/>
    </row>
    <row r="29" spans="1:6">
      <c r="A29" s="292"/>
    </row>
    <row r="30" spans="1:6" ht="12.75" customHeight="1">
      <c r="A30" s="439" t="s">
        <v>29</v>
      </c>
      <c r="B30" s="439"/>
      <c r="C30" s="439"/>
      <c r="D30" s="439"/>
      <c r="E30" s="439"/>
    </row>
    <row r="31" spans="1:6" ht="30" customHeight="1">
      <c r="A31" s="439"/>
      <c r="B31" s="439"/>
      <c r="C31" s="439"/>
      <c r="D31" s="439"/>
      <c r="E31" s="439"/>
    </row>
    <row r="32" spans="1:6" ht="12.75" customHeight="1" thickBot="1">
      <c r="A32" s="210"/>
      <c r="B32" s="210"/>
      <c r="C32" s="210"/>
      <c r="D32" s="210"/>
      <c r="E32" s="210"/>
    </row>
    <row r="33" spans="1:9" ht="20.25" customHeight="1" thickBot="1">
      <c r="A33" s="440" t="s">
        <v>30</v>
      </c>
      <c r="B33" s="441" t="s">
        <v>9</v>
      </c>
      <c r="C33" s="441"/>
      <c r="D33" s="441"/>
      <c r="E33" s="441"/>
    </row>
    <row r="34" spans="1:9" ht="24.75" thickBot="1">
      <c r="A34" s="440"/>
      <c r="B34" s="293" t="s">
        <v>10</v>
      </c>
      <c r="C34" s="294" t="s">
        <v>11</v>
      </c>
      <c r="D34" s="294" t="s">
        <v>12</v>
      </c>
      <c r="E34" s="295" t="s">
        <v>13</v>
      </c>
    </row>
    <row r="35" spans="1:9" ht="28.5">
      <c r="A35" s="296" t="s">
        <v>31</v>
      </c>
      <c r="B35" s="297">
        <f>B36+B37</f>
        <v>134666.62</v>
      </c>
      <c r="C35" s="297">
        <f>C36+C37</f>
        <v>412424.15</v>
      </c>
      <c r="D35" s="297">
        <f>D36+D37</f>
        <v>896124.22000000009</v>
      </c>
      <c r="E35" s="297">
        <f>E36+E37</f>
        <v>218728.43</v>
      </c>
    </row>
    <row r="36" spans="1:9" ht="15">
      <c r="A36" s="298" t="s">
        <v>32</v>
      </c>
      <c r="B36" s="299">
        <v>90465.76</v>
      </c>
      <c r="C36" s="300">
        <v>208736.17</v>
      </c>
      <c r="D36" s="300">
        <v>455865.03</v>
      </c>
      <c r="E36" s="301">
        <v>108214.59</v>
      </c>
      <c r="F36" s="302"/>
      <c r="G36" s="302"/>
      <c r="H36" s="302"/>
      <c r="I36" s="302"/>
    </row>
    <row r="37" spans="1:9" ht="27" customHeight="1" thickBot="1">
      <c r="A37" s="303" t="s">
        <v>33</v>
      </c>
      <c r="B37" s="332">
        <f>B39+B40+B41+B42+B43+B44+B45+B46+B47+B48+B49+B50+B51+B52+B53+B54+B55+B56+B57+B58+B59+B68+B60+B62</f>
        <v>44200.86</v>
      </c>
      <c r="C37" s="333">
        <f>C39+C40+C41+C42+C43+C44+C45+C46+C47+C48+C49+C50+C51+C52+C53+C54+C55+C56+C57+C58+C59+C68+C60+C61+C62</f>
        <v>203687.97999999998</v>
      </c>
      <c r="D37" s="333">
        <f>D39+D40+D41+D42+D43+D44+D45+D46+D47+D48+D49+D50+D51+D52+D53+D54+D55+D56+D57+D58+D59+D68+D60+D61+D62+D63+D64</f>
        <v>440259.19000000006</v>
      </c>
      <c r="E37" s="333">
        <f>E39+E40+E41+E42+E43+E44+E45+E46+E47+E48+E49+E50+E51+E52+E53+E54+E55+E56+E57+E58+E59+E68+E60+E62</f>
        <v>110513.84</v>
      </c>
      <c r="F37" s="302"/>
      <c r="G37" s="302"/>
      <c r="H37" s="302"/>
      <c r="I37" s="302"/>
    </row>
    <row r="38" spans="1:9">
      <c r="A38" s="304" t="s">
        <v>34</v>
      </c>
      <c r="B38" s="305"/>
      <c r="C38" s="306"/>
      <c r="D38" s="306"/>
      <c r="E38" s="307"/>
      <c r="F38" s="302"/>
      <c r="G38" s="302"/>
      <c r="H38" s="302"/>
      <c r="I38" s="302"/>
    </row>
    <row r="39" spans="1:9">
      <c r="A39" s="308" t="s">
        <v>35</v>
      </c>
      <c r="B39" s="309">
        <v>12511.88</v>
      </c>
      <c r="C39" s="310">
        <v>21289.91</v>
      </c>
      <c r="D39" s="310">
        <v>63882.79</v>
      </c>
      <c r="E39" s="311">
        <v>19507.46</v>
      </c>
      <c r="F39" s="302"/>
      <c r="G39" s="302"/>
      <c r="H39" s="302"/>
      <c r="I39" s="302"/>
    </row>
    <row r="40" spans="1:9" ht="25.5">
      <c r="A40" s="308" t="s">
        <v>36</v>
      </c>
      <c r="B40" s="309"/>
      <c r="C40" s="310"/>
      <c r="D40" s="310">
        <v>21316.67</v>
      </c>
      <c r="E40" s="311">
        <v>16333.33</v>
      </c>
      <c r="F40" s="302"/>
      <c r="G40" s="302"/>
      <c r="H40" s="302"/>
      <c r="I40" s="302"/>
    </row>
    <row r="41" spans="1:9">
      <c r="A41" s="308" t="s">
        <v>37</v>
      </c>
      <c r="B41" s="309"/>
      <c r="C41" s="310">
        <v>0</v>
      </c>
      <c r="D41" s="310">
        <v>2265.67</v>
      </c>
      <c r="E41" s="311">
        <v>0</v>
      </c>
      <c r="F41" s="302"/>
      <c r="G41" s="302"/>
      <c r="H41" s="302"/>
      <c r="I41" s="302"/>
    </row>
    <row r="42" spans="1:9">
      <c r="A42" s="308" t="s">
        <v>38</v>
      </c>
      <c r="B42" s="309">
        <v>1254</v>
      </c>
      <c r="C42" s="310">
        <v>3960</v>
      </c>
      <c r="D42" s="310">
        <v>3960</v>
      </c>
      <c r="E42" s="311">
        <v>399.67</v>
      </c>
      <c r="F42" s="302"/>
      <c r="G42" s="302"/>
      <c r="H42" s="302"/>
      <c r="I42" s="302"/>
    </row>
    <row r="43" spans="1:9" ht="21" customHeight="1">
      <c r="A43" s="312" t="s">
        <v>39</v>
      </c>
      <c r="B43" s="309"/>
      <c r="C43" s="310"/>
      <c r="D43" s="310"/>
      <c r="E43" s="311"/>
      <c r="F43" s="302"/>
      <c r="G43" s="302"/>
      <c r="H43" s="302"/>
      <c r="I43" s="302"/>
    </row>
    <row r="44" spans="1:9">
      <c r="A44" s="308" t="s">
        <v>40</v>
      </c>
      <c r="B44" s="309"/>
      <c r="C44" s="310"/>
      <c r="D44" s="310"/>
      <c r="E44" s="311"/>
      <c r="F44" s="302"/>
      <c r="G44" s="302"/>
      <c r="H44" s="302"/>
      <c r="I44" s="302"/>
    </row>
    <row r="45" spans="1:9">
      <c r="A45" s="308" t="s">
        <v>41</v>
      </c>
      <c r="B45" s="309">
        <v>14993.77</v>
      </c>
      <c r="C45" s="310">
        <v>43001.29</v>
      </c>
      <c r="D45" s="310">
        <v>85836.61</v>
      </c>
      <c r="E45" s="311">
        <v>17240.669999999998</v>
      </c>
      <c r="F45" s="302"/>
      <c r="G45" s="302"/>
      <c r="H45" s="302"/>
      <c r="I45" s="302"/>
    </row>
    <row r="46" spans="1:9">
      <c r="A46" s="308" t="s">
        <v>42</v>
      </c>
      <c r="B46" s="309"/>
      <c r="C46" s="310"/>
      <c r="D46" s="310"/>
      <c r="E46" s="311"/>
      <c r="F46" s="302"/>
      <c r="G46" s="302"/>
      <c r="H46" s="302"/>
      <c r="I46" s="302"/>
    </row>
    <row r="47" spans="1:9" ht="22.5" customHeight="1">
      <c r="A47" s="312" t="s">
        <v>43</v>
      </c>
      <c r="B47" s="309">
        <v>1300.32</v>
      </c>
      <c r="C47" s="310">
        <v>5319.42</v>
      </c>
      <c r="D47" s="310">
        <v>13051.56</v>
      </c>
      <c r="E47" s="311">
        <v>2827.28</v>
      </c>
      <c r="F47" s="302"/>
      <c r="G47" s="302"/>
      <c r="H47" s="302"/>
      <c r="I47" s="302"/>
    </row>
    <row r="48" spans="1:9">
      <c r="A48" s="308" t="s">
        <v>44</v>
      </c>
      <c r="B48" s="309"/>
      <c r="C48" s="310">
        <v>1290</v>
      </c>
      <c r="D48" s="310">
        <v>8341.17</v>
      </c>
      <c r="E48" s="311">
        <v>7000</v>
      </c>
      <c r="F48" s="302"/>
      <c r="G48" s="302"/>
      <c r="H48" s="302"/>
      <c r="I48" s="302"/>
    </row>
    <row r="49" spans="1:9">
      <c r="A49" s="308" t="s">
        <v>45</v>
      </c>
      <c r="B49" s="309"/>
      <c r="C49" s="310">
        <v>0</v>
      </c>
      <c r="D49" s="310"/>
      <c r="E49" s="311"/>
      <c r="F49" s="302"/>
      <c r="G49" s="302"/>
      <c r="H49" s="302"/>
      <c r="I49" s="302"/>
    </row>
    <row r="50" spans="1:9">
      <c r="A50" s="308" t="s">
        <v>46</v>
      </c>
      <c r="B50" s="309"/>
      <c r="C50" s="310"/>
      <c r="D50" s="310"/>
      <c r="E50" s="311"/>
      <c r="F50" s="302"/>
      <c r="G50" s="302"/>
      <c r="H50" s="302"/>
      <c r="I50" s="302"/>
    </row>
    <row r="51" spans="1:9" ht="25.5">
      <c r="A51" s="308" t="s">
        <v>104</v>
      </c>
      <c r="B51" s="309">
        <v>0</v>
      </c>
      <c r="C51" s="310">
        <v>0</v>
      </c>
      <c r="D51" s="310">
        <v>0</v>
      </c>
      <c r="E51" s="311">
        <v>0</v>
      </c>
      <c r="F51" s="302"/>
      <c r="G51" s="302"/>
      <c r="H51" s="302"/>
      <c r="I51" s="302"/>
    </row>
    <row r="52" spans="1:9">
      <c r="A52" s="308" t="s">
        <v>48</v>
      </c>
      <c r="B52" s="309"/>
      <c r="C52" s="310"/>
      <c r="D52" s="310"/>
      <c r="E52" s="311"/>
      <c r="F52" s="302"/>
      <c r="G52" s="302"/>
      <c r="H52" s="302"/>
      <c r="I52" s="302"/>
    </row>
    <row r="53" spans="1:9">
      <c r="A53" s="308" t="s">
        <v>49</v>
      </c>
      <c r="B53" s="309">
        <v>0</v>
      </c>
      <c r="C53" s="310">
        <v>2999.01</v>
      </c>
      <c r="D53" s="310">
        <v>0</v>
      </c>
      <c r="E53" s="311">
        <v>0</v>
      </c>
      <c r="F53" s="302"/>
      <c r="G53" s="302"/>
      <c r="H53" s="302"/>
      <c r="I53" s="302"/>
    </row>
    <row r="54" spans="1:9">
      <c r="A54" s="308" t="s">
        <v>50</v>
      </c>
      <c r="B54" s="309">
        <v>0</v>
      </c>
      <c r="C54" s="310">
        <v>3717</v>
      </c>
      <c r="D54" s="310">
        <v>9748</v>
      </c>
      <c r="E54" s="311">
        <v>2760</v>
      </c>
      <c r="F54" s="302"/>
      <c r="G54" s="302"/>
      <c r="H54" s="302"/>
      <c r="I54" s="302"/>
    </row>
    <row r="55" spans="1:9">
      <c r="A55" s="308" t="s">
        <v>51</v>
      </c>
      <c r="B55" s="309"/>
      <c r="C55" s="310">
        <v>0</v>
      </c>
      <c r="D55" s="310"/>
      <c r="E55" s="311"/>
      <c r="F55" s="302"/>
      <c r="G55" s="302"/>
      <c r="H55" s="302"/>
      <c r="I55" s="302"/>
    </row>
    <row r="56" spans="1:9">
      <c r="A56" s="308" t="s">
        <v>52</v>
      </c>
      <c r="B56" s="309"/>
      <c r="C56" s="310"/>
      <c r="D56" s="310"/>
      <c r="E56" s="311"/>
      <c r="F56" s="302"/>
      <c r="G56" s="302"/>
      <c r="H56" s="302"/>
      <c r="I56" s="302"/>
    </row>
    <row r="57" spans="1:9" ht="25.5">
      <c r="A57" s="308" t="s">
        <v>53</v>
      </c>
      <c r="B57" s="309"/>
      <c r="C57" s="310"/>
      <c r="D57" s="310">
        <v>0</v>
      </c>
      <c r="E57" s="311">
        <v>0</v>
      </c>
      <c r="F57" s="302"/>
      <c r="G57" s="302"/>
      <c r="H57" s="302"/>
      <c r="I57" s="302"/>
    </row>
    <row r="58" spans="1:9" ht="38.25">
      <c r="A58" s="308" t="s">
        <v>54</v>
      </c>
      <c r="B58" s="309"/>
      <c r="C58" s="310"/>
      <c r="D58" s="310"/>
      <c r="E58" s="311"/>
      <c r="F58" s="302"/>
      <c r="G58" s="302"/>
      <c r="H58" s="302"/>
      <c r="I58" s="302"/>
    </row>
    <row r="59" spans="1:9" ht="37.5" customHeight="1">
      <c r="A59" s="308" t="s">
        <v>105</v>
      </c>
      <c r="B59" s="309">
        <v>4778.51</v>
      </c>
      <c r="C59" s="310">
        <v>57006.47</v>
      </c>
      <c r="D59" s="310">
        <v>132407.32</v>
      </c>
      <c r="E59" s="311">
        <v>21103.43</v>
      </c>
      <c r="F59" s="302"/>
      <c r="G59" s="302"/>
      <c r="H59" s="302"/>
      <c r="I59" s="302"/>
    </row>
    <row r="60" spans="1:9" ht="25.5" customHeight="1">
      <c r="A60" s="313" t="s">
        <v>106</v>
      </c>
      <c r="B60" s="314">
        <v>2375.41</v>
      </c>
      <c r="C60" s="315">
        <v>13102.47</v>
      </c>
      <c r="D60" s="315">
        <v>26586.9</v>
      </c>
      <c r="E60" s="316">
        <v>5609.3</v>
      </c>
      <c r="F60" s="302"/>
      <c r="G60" s="302"/>
      <c r="H60" s="302"/>
      <c r="I60" s="302"/>
    </row>
    <row r="61" spans="1:9" ht="18.75" customHeight="1" thickBot="1">
      <c r="A61" s="313" t="s">
        <v>107</v>
      </c>
      <c r="B61" s="314"/>
      <c r="C61" s="315">
        <v>15539.01</v>
      </c>
      <c r="D61" s="315"/>
      <c r="E61" s="316"/>
      <c r="F61" s="302"/>
      <c r="G61" s="302"/>
      <c r="H61" s="302"/>
      <c r="I61" s="302"/>
    </row>
    <row r="62" spans="1:9" ht="38.25" customHeight="1" thickBot="1">
      <c r="A62" s="313" t="s">
        <v>108</v>
      </c>
      <c r="B62" s="314">
        <v>1678.39</v>
      </c>
      <c r="C62" s="315">
        <v>5718.12</v>
      </c>
      <c r="D62" s="317">
        <v>6607.13</v>
      </c>
      <c r="E62" s="318">
        <v>2823.19</v>
      </c>
      <c r="F62" s="302"/>
      <c r="G62" s="302"/>
      <c r="H62" s="302"/>
      <c r="I62" s="302"/>
    </row>
    <row r="63" spans="1:9" ht="36.75" customHeight="1">
      <c r="A63" s="313" t="s">
        <v>109</v>
      </c>
      <c r="B63" s="314"/>
      <c r="C63" s="315"/>
      <c r="D63" s="315"/>
      <c r="E63" s="319"/>
      <c r="F63" s="302"/>
      <c r="G63" s="302"/>
      <c r="H63" s="302"/>
      <c r="I63" s="302"/>
    </row>
    <row r="64" spans="1:9" ht="26.25" customHeight="1">
      <c r="A64" s="211" t="s">
        <v>110</v>
      </c>
      <c r="B64" s="320"/>
      <c r="C64" s="321"/>
      <c r="D64" s="321"/>
      <c r="E64" s="322"/>
      <c r="F64" s="302"/>
      <c r="G64" s="302"/>
      <c r="H64" s="302"/>
      <c r="I64" s="302"/>
    </row>
    <row r="65" spans="1:9" ht="16.5" customHeight="1">
      <c r="A65" s="323" t="s">
        <v>111</v>
      </c>
      <c r="B65" s="324"/>
      <c r="C65" s="325"/>
      <c r="D65" s="325"/>
      <c r="E65" s="319"/>
      <c r="F65" s="302"/>
      <c r="G65" s="302"/>
      <c r="H65" s="302"/>
      <c r="I65" s="302"/>
    </row>
    <row r="66" spans="1:9" ht="26.25" customHeight="1">
      <c r="A66" s="313" t="s">
        <v>112</v>
      </c>
      <c r="B66" s="314"/>
      <c r="C66" s="315"/>
      <c r="D66" s="315"/>
      <c r="E66" s="316"/>
      <c r="F66" s="302"/>
      <c r="G66" s="302"/>
      <c r="H66" s="302"/>
      <c r="I66" s="302"/>
    </row>
    <row r="67" spans="1:9" ht="26.25" customHeight="1">
      <c r="A67" s="313" t="s">
        <v>110</v>
      </c>
      <c r="B67" s="314"/>
      <c r="C67" s="315"/>
      <c r="D67" s="315"/>
      <c r="E67" s="316"/>
      <c r="F67" s="302"/>
      <c r="G67" s="302"/>
      <c r="H67" s="302"/>
      <c r="I67" s="302"/>
    </row>
    <row r="68" spans="1:9" ht="15.75" customHeight="1" thickBot="1">
      <c r="A68" s="326" t="s">
        <v>56</v>
      </c>
      <c r="B68" s="327">
        <v>5308.58</v>
      </c>
      <c r="C68" s="328">
        <v>30745.279999999999</v>
      </c>
      <c r="D68" s="328">
        <v>66255.37</v>
      </c>
      <c r="E68" s="329">
        <v>14909.51</v>
      </c>
      <c r="F68" s="302"/>
      <c r="G68" s="302"/>
      <c r="H68" s="302"/>
      <c r="I68" s="302"/>
    </row>
    <row r="71" spans="1:9">
      <c r="A71" s="212" t="s">
        <v>151</v>
      </c>
      <c r="D71" s="202" t="s">
        <v>58</v>
      </c>
    </row>
    <row r="72" spans="1:9">
      <c r="A72" s="213" t="s">
        <v>59</v>
      </c>
      <c r="D72" s="202" t="s">
        <v>60</v>
      </c>
    </row>
    <row r="74" spans="1:9">
      <c r="A74" s="202" t="s">
        <v>113</v>
      </c>
    </row>
  </sheetData>
  <sheetProtection selectLockedCells="1" selectUnlockedCells="1"/>
  <mergeCells count="10">
    <mergeCell ref="A30:E31"/>
    <mergeCell ref="A33:A34"/>
    <mergeCell ref="B33:E33"/>
    <mergeCell ref="A3:E3"/>
    <mergeCell ref="A5:E5"/>
    <mergeCell ref="B6:E6"/>
    <mergeCell ref="A9:E9"/>
    <mergeCell ref="A10:A12"/>
    <mergeCell ref="B10:E10"/>
    <mergeCell ref="B11:E11"/>
  </mergeCells>
  <phoneticPr fontId="13" type="noConversion"/>
  <dataValidations count="3">
    <dataValidation type="decimal" operator="greaterThanOrEqual" allowBlank="1" showInputMessage="1" showErrorMessage="1" error="Należy podać kwotę wynagrodzeń  (kwota nie może być mniejsza od zera)" sqref="B35:E68">
      <formula1>0</formula1>
      <formula2>0</formula2>
    </dataValidation>
    <dataValidation type="decimal" operator="greaterThanOrEqual" allowBlank="1" showInputMessage="1" showErrorMessage="1" error="Należy podać LICZBĘ etatów przeliczeniowych (z dokładnością do dwóch miejsc dziesiętnych)&#10;" sqref="B13:E24">
      <formula1>0</formula1>
      <formula2>0</formula2>
    </dataValidation>
    <dataValidation type="whole" operator="greaterThan" allowBlank="1" showInputMessage="1" showErrorMessage="1" errorTitle="błąd danych" error="Należy wpisać rok - najwcześniejszym może być 2009." sqref="E8">
      <formula1>2008</formula1>
      <formula2>0</formula2>
    </dataValidation>
  </dataValidations>
  <pageMargins left="0.70866141732283472" right="0.70866141732283472" top="0.74803149606299213" bottom="0.74803149606299213" header="0.51181102362204722" footer="0.51181102362204722"/>
  <pageSetup paperSize="9" scale="46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64"/>
  <sheetViews>
    <sheetView topLeftCell="A10" zoomScale="110" zoomScaleNormal="110" workbookViewId="0">
      <selection activeCell="E29" sqref="E29"/>
    </sheetView>
  </sheetViews>
  <sheetFormatPr defaultRowHeight="12.75"/>
  <cols>
    <col min="1" max="1" width="30" customWidth="1"/>
    <col min="2" max="5" width="14.5703125" customWidth="1"/>
    <col min="7" max="7" width="10.140625" bestFit="1" customWidth="1"/>
    <col min="8" max="8" width="15.42578125" customWidth="1"/>
    <col min="9" max="9" width="10.140625" bestFit="1" customWidth="1"/>
  </cols>
  <sheetData>
    <row r="1" spans="1:6" ht="18">
      <c r="A1" s="1" t="s">
        <v>0</v>
      </c>
      <c r="E1" s="2"/>
    </row>
    <row r="2" spans="1:6" ht="18">
      <c r="A2" s="3"/>
      <c r="E2" s="2"/>
    </row>
    <row r="3" spans="1:6" ht="46.5" customHeight="1">
      <c r="A3" s="420" t="s">
        <v>1</v>
      </c>
      <c r="B3" s="420"/>
      <c r="C3" s="420"/>
      <c r="D3" s="420"/>
      <c r="E3" s="420"/>
    </row>
    <row r="4" spans="1:6">
      <c r="A4" s="139" t="s">
        <v>2</v>
      </c>
      <c r="B4" s="5"/>
      <c r="C4" s="5"/>
      <c r="D4" s="5"/>
      <c r="E4" s="6"/>
    </row>
    <row r="5" spans="1:6" ht="31.5" customHeight="1">
      <c r="A5" s="453" t="s">
        <v>86</v>
      </c>
      <c r="B5" s="454"/>
      <c r="C5" s="454"/>
      <c r="D5" s="454"/>
      <c r="E5" s="455"/>
    </row>
    <row r="6" spans="1:6" ht="20.25" customHeight="1">
      <c r="A6" s="140" t="s">
        <v>3</v>
      </c>
      <c r="B6" s="456" t="s">
        <v>139</v>
      </c>
      <c r="C6" s="456"/>
      <c r="D6" s="456"/>
      <c r="E6" s="456"/>
    </row>
    <row r="7" spans="1:6" ht="15">
      <c r="A7" s="141"/>
      <c r="B7" s="9"/>
      <c r="C7" s="9"/>
      <c r="D7" s="9"/>
      <c r="E7" s="9"/>
    </row>
    <row r="8" spans="1:6" ht="14.25" customHeight="1">
      <c r="A8" s="10" t="s">
        <v>4</v>
      </c>
      <c r="B8" s="5"/>
      <c r="C8" s="5"/>
      <c r="D8" s="142" t="s">
        <v>5</v>
      </c>
      <c r="E8" s="214">
        <v>2017</v>
      </c>
    </row>
    <row r="9" spans="1:6" ht="81" customHeight="1" thickBot="1">
      <c r="A9" s="457" t="s">
        <v>101</v>
      </c>
      <c r="B9" s="457"/>
      <c r="C9" s="457"/>
      <c r="D9" s="457"/>
      <c r="E9" s="457"/>
    </row>
    <row r="10" spans="1:6">
      <c r="A10" s="458" t="s">
        <v>7</v>
      </c>
      <c r="B10" s="461" t="s">
        <v>8</v>
      </c>
      <c r="C10" s="462"/>
      <c r="D10" s="462"/>
      <c r="E10" s="463"/>
    </row>
    <row r="11" spans="1:6">
      <c r="A11" s="459"/>
      <c r="B11" s="464" t="s">
        <v>9</v>
      </c>
      <c r="C11" s="464"/>
      <c r="D11" s="464"/>
      <c r="E11" s="465"/>
    </row>
    <row r="12" spans="1:6" ht="33.75" customHeight="1" thickBot="1">
      <c r="A12" s="460"/>
      <c r="B12" s="143" t="s">
        <v>10</v>
      </c>
      <c r="C12" s="144" t="s">
        <v>11</v>
      </c>
      <c r="D12" s="144" t="s">
        <v>12</v>
      </c>
      <c r="E12" s="145" t="s">
        <v>13</v>
      </c>
    </row>
    <row r="13" spans="1:6">
      <c r="A13" s="146" t="s">
        <v>14</v>
      </c>
      <c r="B13" s="147">
        <v>0</v>
      </c>
      <c r="C13" s="148">
        <v>0</v>
      </c>
      <c r="D13" s="148">
        <v>1</v>
      </c>
      <c r="E13" s="149">
        <v>4.93</v>
      </c>
      <c r="F13" s="20">
        <f>COUNT(B13:E13)</f>
        <v>4</v>
      </c>
    </row>
    <row r="14" spans="1:6">
      <c r="A14" s="150" t="s">
        <v>15</v>
      </c>
      <c r="B14" s="151">
        <v>0</v>
      </c>
      <c r="C14" s="152">
        <v>0</v>
      </c>
      <c r="D14" s="152">
        <v>1</v>
      </c>
      <c r="E14" s="153">
        <v>5</v>
      </c>
      <c r="F14" s="20">
        <f t="shared" ref="F14:F24" si="0">COUNT(B14:E14)</f>
        <v>4</v>
      </c>
    </row>
    <row r="15" spans="1:6">
      <c r="A15" s="150" t="s">
        <v>16</v>
      </c>
      <c r="B15" s="151">
        <v>0</v>
      </c>
      <c r="C15" s="152">
        <v>0</v>
      </c>
      <c r="D15" s="152">
        <v>1</v>
      </c>
      <c r="E15" s="153">
        <v>5</v>
      </c>
      <c r="F15" s="20">
        <f t="shared" si="0"/>
        <v>4</v>
      </c>
    </row>
    <row r="16" spans="1:6">
      <c r="A16" s="150" t="s">
        <v>17</v>
      </c>
      <c r="B16" s="151">
        <v>0</v>
      </c>
      <c r="C16" s="152">
        <v>0</v>
      </c>
      <c r="D16" s="152">
        <v>1</v>
      </c>
      <c r="E16" s="153">
        <v>5</v>
      </c>
      <c r="F16" s="20">
        <f t="shared" si="0"/>
        <v>4</v>
      </c>
    </row>
    <row r="17" spans="1:6">
      <c r="A17" s="150" t="s">
        <v>18</v>
      </c>
      <c r="B17" s="151">
        <v>0</v>
      </c>
      <c r="C17" s="152">
        <v>0</v>
      </c>
      <c r="D17" s="152">
        <v>1</v>
      </c>
      <c r="E17" s="153">
        <v>4.63</v>
      </c>
      <c r="F17" s="20">
        <f t="shared" si="0"/>
        <v>4</v>
      </c>
    </row>
    <row r="18" spans="1:6">
      <c r="A18" s="150" t="s">
        <v>19</v>
      </c>
      <c r="B18" s="151">
        <v>0</v>
      </c>
      <c r="C18" s="152">
        <v>0</v>
      </c>
      <c r="D18" s="152">
        <v>1</v>
      </c>
      <c r="E18" s="153">
        <v>4.5</v>
      </c>
      <c r="F18" s="20">
        <f t="shared" si="0"/>
        <v>4</v>
      </c>
    </row>
    <row r="19" spans="1:6">
      <c r="A19" s="150" t="s">
        <v>20</v>
      </c>
      <c r="B19" s="151">
        <v>0</v>
      </c>
      <c r="C19" s="152">
        <v>0</v>
      </c>
      <c r="D19" s="152">
        <v>1</v>
      </c>
      <c r="E19" s="153">
        <v>4.3600000000000003</v>
      </c>
      <c r="F19" s="20">
        <f t="shared" si="0"/>
        <v>4</v>
      </c>
    </row>
    <row r="20" spans="1:6">
      <c r="A20" s="150" t="s">
        <v>21</v>
      </c>
      <c r="B20" s="151">
        <v>0</v>
      </c>
      <c r="C20" s="152">
        <v>0</v>
      </c>
      <c r="D20" s="152">
        <v>1</v>
      </c>
      <c r="E20" s="153">
        <v>4.25</v>
      </c>
      <c r="F20" s="20">
        <f t="shared" si="0"/>
        <v>4</v>
      </c>
    </row>
    <row r="21" spans="1:6">
      <c r="A21" s="150" t="s">
        <v>22</v>
      </c>
      <c r="B21" s="151">
        <v>0</v>
      </c>
      <c r="C21" s="152">
        <v>0</v>
      </c>
      <c r="D21" s="152">
        <v>1</v>
      </c>
      <c r="E21" s="153">
        <v>5</v>
      </c>
      <c r="F21" s="20">
        <f t="shared" si="0"/>
        <v>4</v>
      </c>
    </row>
    <row r="22" spans="1:6">
      <c r="A22" s="150" t="s">
        <v>23</v>
      </c>
      <c r="B22" s="151">
        <v>0</v>
      </c>
      <c r="C22" s="152">
        <v>0</v>
      </c>
      <c r="D22" s="152">
        <v>1</v>
      </c>
      <c r="E22" s="153">
        <v>5</v>
      </c>
      <c r="F22" s="20">
        <f t="shared" si="0"/>
        <v>4</v>
      </c>
    </row>
    <row r="23" spans="1:6">
      <c r="A23" s="150" t="s">
        <v>24</v>
      </c>
      <c r="B23" s="151">
        <v>0</v>
      </c>
      <c r="C23" s="152">
        <v>0</v>
      </c>
      <c r="D23" s="152">
        <v>1</v>
      </c>
      <c r="E23" s="153">
        <v>5</v>
      </c>
      <c r="F23" s="20">
        <f t="shared" si="0"/>
        <v>4</v>
      </c>
    </row>
    <row r="24" spans="1:6" ht="13.5" thickBot="1">
      <c r="A24" s="154" t="s">
        <v>25</v>
      </c>
      <c r="B24" s="155">
        <v>0</v>
      </c>
      <c r="C24" s="156">
        <v>0</v>
      </c>
      <c r="D24" s="156">
        <v>1</v>
      </c>
      <c r="E24" s="157">
        <v>5</v>
      </c>
      <c r="F24" s="20">
        <f t="shared" si="0"/>
        <v>4</v>
      </c>
    </row>
    <row r="25" spans="1:6" ht="13.5" thickBot="1">
      <c r="A25" s="158"/>
      <c r="B25" s="159"/>
      <c r="C25" s="159"/>
      <c r="D25" s="159"/>
      <c r="E25" s="159"/>
      <c r="F25" s="20"/>
    </row>
    <row r="26" spans="1:6" s="34" customFormat="1">
      <c r="A26" s="160" t="s">
        <v>26</v>
      </c>
      <c r="B26" s="334">
        <f>IF(COUNTIF($F$13:$F$20,"=4")=0,"",+SUMIF($F$13:$F$20,"=4",B13:B20)/COUNTIF($F$13:$F$20,"=4"))</f>
        <v>0</v>
      </c>
      <c r="C26" s="335">
        <f>IF(COUNTIF($F$13:$F$20,"=4")=0,"",+SUMIF($F$13:$F$20,"=4",C13:C20)/COUNTIF($F$13:$F$20,"=4"))</f>
        <v>0</v>
      </c>
      <c r="D26" s="335">
        <f>IF(COUNTIF($F$13:$F$20,"=4")=0,"",+SUMIF($F$13:$F$20,"=4",D13:D20)/COUNTIF($F$13:$F$20,"=4"))</f>
        <v>1</v>
      </c>
      <c r="E26" s="336">
        <v>4.71</v>
      </c>
      <c r="F26" s="20"/>
    </row>
    <row r="27" spans="1:6" s="34" customFormat="1">
      <c r="A27" s="164" t="s">
        <v>27</v>
      </c>
      <c r="B27" s="337">
        <f>IF(COUNTIF($F$21:$F$24,"=4")=0,"",+SUMIF($F$21:$F$24,"=4",B21:B24)/COUNTIF($F$21:$F$24,"=4"))</f>
        <v>0</v>
      </c>
      <c r="C27" s="338">
        <f>IF(COUNTIF($F$21:$F$24,"=4")=0,"",+SUMIF($F$21:$F$24,"=4",C21:C24)/COUNTIF($F$21:$F$24,"=4"))</f>
        <v>0</v>
      </c>
      <c r="D27" s="338">
        <v>1</v>
      </c>
      <c r="E27" s="339">
        <v>5</v>
      </c>
      <c r="F27" s="20"/>
    </row>
    <row r="28" spans="1:6" ht="13.5" thickBot="1">
      <c r="A28" s="168" t="s">
        <v>28</v>
      </c>
      <c r="B28" s="340">
        <f>IF(COUNTIF($F$13:$F$24,"=4")=0,"",+SUMIF($F$13:$F$24,"=4",B13:B24)/COUNTIF($F$13:$F$24,"=4"))</f>
        <v>0</v>
      </c>
      <c r="C28" s="341">
        <f>IF(COUNTIF($F$13:$F$24,"=4")=0,"",+SUMIF($F$13:$F$24,"=4",C13:C24)/COUNTIF($F$13:$F$24,"=4"))</f>
        <v>0</v>
      </c>
      <c r="D28" s="341">
        <f>IF(COUNTIF($F$13:$F$24,"=4")=0,"",+SUMIF($F$13:$F$24,"=4",D13:D24)/COUNTIF($F$13:$F$24,"=4"))</f>
        <v>1</v>
      </c>
      <c r="E28" s="342">
        <v>4.8099999999999996</v>
      </c>
      <c r="F28" s="20"/>
    </row>
    <row r="29" spans="1:6">
      <c r="A29" s="41"/>
    </row>
    <row r="30" spans="1:6">
      <c r="A30" s="448" t="s">
        <v>29</v>
      </c>
      <c r="B30" s="448"/>
      <c r="C30" s="448"/>
      <c r="D30" s="448"/>
      <c r="E30" s="448"/>
    </row>
    <row r="31" spans="1:6" ht="24" customHeight="1">
      <c r="A31" s="448"/>
      <c r="B31" s="448"/>
      <c r="C31" s="448"/>
      <c r="D31" s="448"/>
      <c r="E31" s="448"/>
    </row>
    <row r="32" spans="1:6" ht="13.5" thickBot="1">
      <c r="A32" s="42"/>
      <c r="B32" s="42"/>
      <c r="C32" s="42"/>
      <c r="D32" s="42"/>
      <c r="E32" s="42"/>
    </row>
    <row r="33" spans="1:9">
      <c r="A33" s="449" t="s">
        <v>30</v>
      </c>
      <c r="B33" s="451" t="s">
        <v>9</v>
      </c>
      <c r="C33" s="451"/>
      <c r="D33" s="451"/>
      <c r="E33" s="452"/>
    </row>
    <row r="34" spans="1:9" ht="24.75" thickBot="1">
      <c r="A34" s="450"/>
      <c r="B34" s="172" t="s">
        <v>10</v>
      </c>
      <c r="C34" s="173" t="s">
        <v>11</v>
      </c>
      <c r="D34" s="173" t="s">
        <v>12</v>
      </c>
      <c r="E34" s="174" t="s">
        <v>13</v>
      </c>
    </row>
    <row r="35" spans="1:9" ht="26.25" customHeight="1">
      <c r="A35" s="175" t="s">
        <v>31</v>
      </c>
      <c r="B35" s="176">
        <v>0</v>
      </c>
      <c r="C35" s="177">
        <v>0</v>
      </c>
      <c r="D35" s="177">
        <v>45798.9</v>
      </c>
      <c r="E35" s="178">
        <v>257798.64</v>
      </c>
    </row>
    <row r="36" spans="1:9" ht="15" customHeight="1">
      <c r="A36" s="179" t="s">
        <v>32</v>
      </c>
      <c r="B36" s="180">
        <v>0</v>
      </c>
      <c r="C36" s="137">
        <v>0</v>
      </c>
      <c r="D36" s="137">
        <v>32172</v>
      </c>
      <c r="E36" s="181">
        <v>177863.45</v>
      </c>
      <c r="F36" s="53"/>
      <c r="G36" s="53"/>
      <c r="H36" s="53"/>
      <c r="I36" s="53"/>
    </row>
    <row r="37" spans="1:9" ht="48" thickBot="1">
      <c r="A37" s="182" t="s">
        <v>33</v>
      </c>
      <c r="B37" s="183">
        <v>0</v>
      </c>
      <c r="C37" s="184">
        <v>0</v>
      </c>
      <c r="D37" s="343">
        <v>13626.9</v>
      </c>
      <c r="E37" s="344">
        <v>79935.19</v>
      </c>
      <c r="F37" s="53"/>
      <c r="G37" s="53"/>
      <c r="H37" s="53"/>
      <c r="I37" s="53"/>
    </row>
    <row r="38" spans="1:9">
      <c r="A38" s="186" t="s">
        <v>34</v>
      </c>
      <c r="B38" s="187"/>
      <c r="C38" s="188"/>
      <c r="D38" s="188"/>
      <c r="E38" s="189"/>
      <c r="F38" s="53"/>
      <c r="G38" s="53"/>
      <c r="H38" s="53"/>
      <c r="I38" s="53"/>
    </row>
    <row r="39" spans="1:9">
      <c r="A39" s="190" t="s">
        <v>35</v>
      </c>
      <c r="B39" s="191">
        <v>0</v>
      </c>
      <c r="C39" s="138">
        <v>0</v>
      </c>
      <c r="D39" s="138">
        <v>6434.4</v>
      </c>
      <c r="E39" s="192">
        <v>30272.13</v>
      </c>
      <c r="F39" s="53"/>
      <c r="G39" s="53"/>
      <c r="H39" s="53"/>
      <c r="I39" s="53"/>
    </row>
    <row r="40" spans="1:9" ht="25.5">
      <c r="A40" s="190" t="s">
        <v>36</v>
      </c>
      <c r="B40" s="191">
        <v>0</v>
      </c>
      <c r="C40" s="138">
        <v>0</v>
      </c>
      <c r="D40" s="138">
        <v>0</v>
      </c>
      <c r="E40" s="192">
        <v>10200</v>
      </c>
      <c r="F40" s="53"/>
      <c r="G40" s="53"/>
      <c r="H40" s="53"/>
      <c r="I40" s="53"/>
    </row>
    <row r="41" spans="1:9">
      <c r="A41" s="190" t="s">
        <v>37</v>
      </c>
      <c r="B41" s="191">
        <v>0</v>
      </c>
      <c r="C41" s="138">
        <v>0</v>
      </c>
      <c r="D41" s="138">
        <v>0</v>
      </c>
      <c r="E41" s="192">
        <v>0</v>
      </c>
      <c r="F41" s="53"/>
      <c r="G41" s="53"/>
      <c r="H41" s="53"/>
      <c r="I41" s="53"/>
    </row>
    <row r="42" spans="1:9">
      <c r="A42" s="190" t="s">
        <v>38</v>
      </c>
      <c r="B42" s="191">
        <v>0</v>
      </c>
      <c r="C42" s="138">
        <v>0</v>
      </c>
      <c r="D42" s="138">
        <v>0</v>
      </c>
      <c r="E42" s="192">
        <v>0</v>
      </c>
      <c r="F42" s="53"/>
      <c r="G42" s="53"/>
      <c r="H42" s="53"/>
      <c r="I42" s="53"/>
    </row>
    <row r="43" spans="1:9" ht="25.5">
      <c r="A43" s="190" t="s">
        <v>39</v>
      </c>
      <c r="B43" s="191">
        <v>0</v>
      </c>
      <c r="C43" s="138">
        <v>0</v>
      </c>
      <c r="D43" s="138">
        <v>0</v>
      </c>
      <c r="E43" s="192">
        <v>0</v>
      </c>
      <c r="F43" s="53"/>
      <c r="G43" s="53"/>
      <c r="H43" s="53"/>
      <c r="I43" s="53"/>
    </row>
    <row r="44" spans="1:9">
      <c r="A44" s="190" t="s">
        <v>40</v>
      </c>
      <c r="B44" s="191">
        <v>0</v>
      </c>
      <c r="C44" s="138">
        <v>0</v>
      </c>
      <c r="D44" s="138">
        <v>0</v>
      </c>
      <c r="E44" s="192">
        <v>0</v>
      </c>
      <c r="F44" s="53"/>
      <c r="G44" s="53"/>
      <c r="H44" s="53"/>
      <c r="I44" s="53"/>
    </row>
    <row r="45" spans="1:9">
      <c r="A45" s="190" t="s">
        <v>41</v>
      </c>
      <c r="B45" s="191">
        <v>0</v>
      </c>
      <c r="C45" s="138">
        <v>0</v>
      </c>
      <c r="D45" s="138">
        <v>1320</v>
      </c>
      <c r="E45" s="192">
        <v>6240.92</v>
      </c>
      <c r="F45" s="53"/>
      <c r="G45" s="53"/>
      <c r="H45" s="53"/>
      <c r="I45" s="53"/>
    </row>
    <row r="46" spans="1:9">
      <c r="A46" s="190" t="s">
        <v>42</v>
      </c>
      <c r="B46" s="191">
        <v>0</v>
      </c>
      <c r="C46" s="138">
        <v>0</v>
      </c>
      <c r="D46" s="138">
        <v>0</v>
      </c>
      <c r="E46" s="192">
        <v>0</v>
      </c>
      <c r="F46" s="53"/>
      <c r="G46" s="53"/>
      <c r="H46" s="53"/>
      <c r="I46" s="53"/>
    </row>
    <row r="47" spans="1:9" ht="25.5">
      <c r="A47" s="190" t="s">
        <v>43</v>
      </c>
      <c r="B47" s="191">
        <v>0</v>
      </c>
      <c r="C47" s="138">
        <v>0</v>
      </c>
      <c r="D47" s="138">
        <v>0</v>
      </c>
      <c r="E47" s="192">
        <v>0</v>
      </c>
      <c r="F47" s="53"/>
      <c r="G47" s="53"/>
      <c r="H47" s="53"/>
      <c r="I47" s="53"/>
    </row>
    <row r="48" spans="1:9">
      <c r="A48" s="190" t="s">
        <v>44</v>
      </c>
      <c r="B48" s="191">
        <v>0</v>
      </c>
      <c r="C48" s="138">
        <v>0</v>
      </c>
      <c r="D48" s="138">
        <v>0</v>
      </c>
      <c r="E48" s="192">
        <v>6294.73</v>
      </c>
      <c r="F48" s="53"/>
      <c r="G48" s="53"/>
      <c r="H48" s="53"/>
      <c r="I48" s="53"/>
    </row>
    <row r="49" spans="1:9">
      <c r="A49" s="190" t="s">
        <v>45</v>
      </c>
      <c r="B49" s="191">
        <v>0</v>
      </c>
      <c r="C49" s="138">
        <v>0</v>
      </c>
      <c r="D49" s="138">
        <v>0</v>
      </c>
      <c r="E49" s="192">
        <v>0</v>
      </c>
      <c r="F49" s="53"/>
      <c r="G49" s="53"/>
      <c r="H49" s="53"/>
      <c r="I49" s="53"/>
    </row>
    <row r="50" spans="1:9">
      <c r="A50" s="190" t="s">
        <v>46</v>
      </c>
      <c r="B50" s="191">
        <v>0</v>
      </c>
      <c r="C50" s="138">
        <v>0</v>
      </c>
      <c r="D50" s="138">
        <v>0</v>
      </c>
      <c r="E50" s="192">
        <v>0</v>
      </c>
      <c r="F50" s="53"/>
      <c r="G50" s="53"/>
      <c r="H50" s="53"/>
      <c r="I50" s="53"/>
    </row>
    <row r="51" spans="1:9" ht="25.5">
      <c r="A51" s="190" t="s">
        <v>47</v>
      </c>
      <c r="B51" s="191">
        <v>0</v>
      </c>
      <c r="C51" s="138">
        <v>0</v>
      </c>
      <c r="D51" s="138">
        <v>0</v>
      </c>
      <c r="E51" s="192">
        <v>1880.8</v>
      </c>
      <c r="F51" s="53"/>
      <c r="G51" s="53"/>
      <c r="H51" s="53"/>
      <c r="I51" s="53"/>
    </row>
    <row r="52" spans="1:9">
      <c r="A52" s="190" t="s">
        <v>48</v>
      </c>
      <c r="B52" s="191">
        <v>0</v>
      </c>
      <c r="C52" s="138">
        <v>0</v>
      </c>
      <c r="D52" s="138">
        <v>0</v>
      </c>
      <c r="E52" s="192">
        <v>0</v>
      </c>
      <c r="F52" s="53"/>
      <c r="G52" s="53"/>
      <c r="H52" s="53"/>
      <c r="I52" s="53"/>
    </row>
    <row r="53" spans="1:9">
      <c r="A53" s="190" t="s">
        <v>49</v>
      </c>
      <c r="B53" s="191">
        <v>0</v>
      </c>
      <c r="C53" s="138">
        <v>0</v>
      </c>
      <c r="D53" s="138">
        <v>0</v>
      </c>
      <c r="E53" s="192">
        <v>3840.8</v>
      </c>
      <c r="F53" s="53"/>
      <c r="G53" s="53"/>
      <c r="H53" s="53"/>
      <c r="I53" s="53"/>
    </row>
    <row r="54" spans="1:9" ht="25.5">
      <c r="A54" s="190" t="s">
        <v>50</v>
      </c>
      <c r="B54" s="191">
        <v>0</v>
      </c>
      <c r="C54" s="138">
        <v>0</v>
      </c>
      <c r="D54" s="138">
        <v>1000</v>
      </c>
      <c r="E54" s="192">
        <v>1000</v>
      </c>
      <c r="F54" s="53"/>
      <c r="G54" s="53"/>
      <c r="H54" s="53"/>
      <c r="I54" s="53"/>
    </row>
    <row r="55" spans="1:9">
      <c r="A55" s="190" t="s">
        <v>51</v>
      </c>
      <c r="B55" s="191">
        <v>0</v>
      </c>
      <c r="C55" s="138">
        <v>0</v>
      </c>
      <c r="D55" s="138">
        <v>0</v>
      </c>
      <c r="E55" s="192">
        <v>0</v>
      </c>
      <c r="F55" s="53"/>
      <c r="G55" s="53"/>
      <c r="H55" s="53"/>
      <c r="I55" s="53"/>
    </row>
    <row r="56" spans="1:9" ht="25.5">
      <c r="A56" s="190" t="s">
        <v>52</v>
      </c>
      <c r="B56" s="191">
        <v>0</v>
      </c>
      <c r="C56" s="138">
        <v>0</v>
      </c>
      <c r="D56" s="138">
        <v>0</v>
      </c>
      <c r="E56" s="192">
        <v>0</v>
      </c>
      <c r="F56" s="53"/>
      <c r="G56" s="53"/>
      <c r="H56" s="53"/>
      <c r="I56" s="53"/>
    </row>
    <row r="57" spans="1:9" ht="38.25">
      <c r="A57" s="190" t="s">
        <v>53</v>
      </c>
      <c r="B57" s="191">
        <v>0</v>
      </c>
      <c r="C57" s="138">
        <v>0</v>
      </c>
      <c r="D57" s="138">
        <v>0</v>
      </c>
      <c r="E57" s="192">
        <v>0</v>
      </c>
      <c r="F57" s="53"/>
      <c r="G57" s="53"/>
      <c r="H57" s="53"/>
      <c r="I57" s="53"/>
    </row>
    <row r="58" spans="1:9" ht="38.25">
      <c r="A58" s="190" t="s">
        <v>54</v>
      </c>
      <c r="B58" s="191">
        <v>0</v>
      </c>
      <c r="C58" s="138">
        <v>0</v>
      </c>
      <c r="D58" s="138">
        <v>0</v>
      </c>
      <c r="E58" s="192">
        <v>0</v>
      </c>
      <c r="F58" s="53"/>
      <c r="G58" s="53"/>
      <c r="H58" s="53"/>
      <c r="I58" s="53"/>
    </row>
    <row r="59" spans="1:9" ht="37.5" customHeight="1">
      <c r="A59" s="190" t="s">
        <v>55</v>
      </c>
      <c r="B59" s="191">
        <v>0</v>
      </c>
      <c r="C59" s="138">
        <v>0</v>
      </c>
      <c r="D59" s="138">
        <v>1546.98</v>
      </c>
      <c r="E59" s="192">
        <v>5.57</v>
      </c>
      <c r="F59" s="53"/>
      <c r="G59" s="53"/>
      <c r="H59" s="53"/>
      <c r="I59" s="53"/>
    </row>
    <row r="60" spans="1:9" ht="15.75" customHeight="1" thickBot="1">
      <c r="A60" s="193" t="s">
        <v>56</v>
      </c>
      <c r="B60" s="194">
        <v>0</v>
      </c>
      <c r="C60" s="195">
        <v>0</v>
      </c>
      <c r="D60" s="195">
        <v>3325.52</v>
      </c>
      <c r="E60" s="196">
        <v>20200.240000000002</v>
      </c>
      <c r="F60" s="53"/>
      <c r="G60" s="53"/>
      <c r="H60" s="53"/>
      <c r="I60" s="53"/>
    </row>
    <row r="63" spans="1:9">
      <c r="A63" s="197" t="s">
        <v>152</v>
      </c>
      <c r="D63" s="198" t="s">
        <v>58</v>
      </c>
    </row>
    <row r="64" spans="1:9">
      <c r="A64" s="199" t="s">
        <v>59</v>
      </c>
      <c r="D64" s="139" t="s">
        <v>60</v>
      </c>
    </row>
  </sheetData>
  <sheetProtection selectLockedCells="1" selectUnlockedCells="1"/>
  <protectedRanges>
    <protectedRange password="C450" sqref="A8" name="Zakres1_1"/>
  </protectedRanges>
  <mergeCells count="10">
    <mergeCell ref="A30:E31"/>
    <mergeCell ref="A33:A34"/>
    <mergeCell ref="B33:E33"/>
    <mergeCell ref="A3:E3"/>
    <mergeCell ref="A5:E5"/>
    <mergeCell ref="B6:E6"/>
    <mergeCell ref="A9:E9"/>
    <mergeCell ref="A10:A12"/>
    <mergeCell ref="B10:E10"/>
    <mergeCell ref="B11:E11"/>
  </mergeCells>
  <phoneticPr fontId="13" type="noConversion"/>
  <conditionalFormatting sqref="A13:A24">
    <cfRule type="expression" dxfId="27" priority="1" stopIfTrue="1">
      <formula>AND(F13&gt;0,F13&lt;4)</formula>
    </cfRule>
    <cfRule type="expression" dxfId="26" priority="2" stopIfTrue="1">
      <formula>(F13=4)</formula>
    </cfRule>
  </conditionalFormatting>
  <dataValidations count="1">
    <dataValidation type="whole" operator="greaterThan" allowBlank="1" showInputMessage="1" showErrorMessage="1" errorTitle="błąd danych" error="należy wpisać dane liczbowe" sqref="E8">
      <formula1>2008</formula1>
    </dataValidation>
  </dataValidation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theme="0"/>
  </sheetPr>
  <dimension ref="A1:I64"/>
  <sheetViews>
    <sheetView topLeftCell="A37" zoomScale="110" zoomScaleNormal="110" workbookViewId="0">
      <selection activeCell="E29" sqref="E29"/>
    </sheetView>
  </sheetViews>
  <sheetFormatPr defaultRowHeight="12.75"/>
  <cols>
    <col min="1" max="1" width="30" customWidth="1"/>
    <col min="2" max="5" width="14.5703125" customWidth="1"/>
    <col min="7" max="7" width="10.140625" customWidth="1"/>
    <col min="8" max="8" width="15.42578125" customWidth="1"/>
    <col min="9" max="9" width="10.140625" customWidth="1"/>
  </cols>
  <sheetData>
    <row r="1" spans="1:6" ht="18">
      <c r="A1" s="1" t="s">
        <v>0</v>
      </c>
      <c r="E1" s="2"/>
    </row>
    <row r="2" spans="1:6" ht="18">
      <c r="A2" s="3"/>
      <c r="E2" s="2"/>
    </row>
    <row r="3" spans="1:6" ht="46.5" customHeight="1">
      <c r="A3" s="420" t="s">
        <v>1</v>
      </c>
      <c r="B3" s="420"/>
      <c r="C3" s="420"/>
      <c r="D3" s="420"/>
      <c r="E3" s="420"/>
    </row>
    <row r="4" spans="1:6">
      <c r="A4" s="4" t="s">
        <v>2</v>
      </c>
      <c r="B4" s="5"/>
      <c r="C4" s="5"/>
      <c r="D4" s="5"/>
      <c r="E4" s="6"/>
    </row>
    <row r="5" spans="1:6" ht="31.5" customHeight="1">
      <c r="A5" s="466" t="s">
        <v>141</v>
      </c>
      <c r="B5" s="421"/>
      <c r="C5" s="421"/>
      <c r="D5" s="421"/>
      <c r="E5" s="421"/>
    </row>
    <row r="6" spans="1:6" ht="20.25" customHeight="1">
      <c r="A6" s="7" t="s">
        <v>3</v>
      </c>
      <c r="B6" s="422" t="s">
        <v>87</v>
      </c>
      <c r="C6" s="422"/>
      <c r="D6" s="422"/>
      <c r="E6" s="422"/>
    </row>
    <row r="7" spans="1:6" ht="15">
      <c r="A7" s="8"/>
      <c r="B7" s="9"/>
      <c r="C7" s="9"/>
      <c r="D7" s="9"/>
      <c r="E7" s="9"/>
    </row>
    <row r="8" spans="1:6" ht="14.25" customHeight="1">
      <c r="A8" s="10" t="s">
        <v>4</v>
      </c>
      <c r="B8" s="5"/>
      <c r="C8" s="5"/>
      <c r="D8" s="11" t="s">
        <v>5</v>
      </c>
      <c r="E8" s="12">
        <v>2017</v>
      </c>
    </row>
    <row r="9" spans="1:6" ht="81" customHeight="1" thickBot="1">
      <c r="A9" s="436" t="s">
        <v>103</v>
      </c>
      <c r="B9" s="436"/>
      <c r="C9" s="436"/>
      <c r="D9" s="436"/>
      <c r="E9" s="436"/>
    </row>
    <row r="10" spans="1:6" ht="13.5" thickBot="1">
      <c r="A10" s="437" t="s">
        <v>7</v>
      </c>
      <c r="B10" s="433" t="s">
        <v>8</v>
      </c>
      <c r="C10" s="433"/>
      <c r="D10" s="433"/>
      <c r="E10" s="433"/>
    </row>
    <row r="11" spans="1:6" ht="13.5" thickBot="1">
      <c r="A11" s="437"/>
      <c r="B11" s="438" t="s">
        <v>9</v>
      </c>
      <c r="C11" s="438"/>
      <c r="D11" s="438"/>
      <c r="E11" s="438"/>
    </row>
    <row r="12" spans="1:6" ht="33.75" customHeight="1" thickBot="1">
      <c r="A12" s="437"/>
      <c r="B12" s="13" t="s">
        <v>10</v>
      </c>
      <c r="C12" s="14" t="s">
        <v>11</v>
      </c>
      <c r="D12" s="14" t="s">
        <v>12</v>
      </c>
      <c r="E12" s="15" t="s">
        <v>13</v>
      </c>
    </row>
    <row r="13" spans="1:6">
      <c r="A13" s="16" t="s">
        <v>14</v>
      </c>
      <c r="B13" s="17">
        <v>1.25</v>
      </c>
      <c r="C13" s="18">
        <v>0.75</v>
      </c>
      <c r="D13" s="18">
        <v>2.75</v>
      </c>
      <c r="E13" s="19">
        <v>3.25</v>
      </c>
      <c r="F13" s="20">
        <f>COUNT(B13:E13)</f>
        <v>4</v>
      </c>
    </row>
    <row r="14" spans="1:6">
      <c r="A14" s="21" t="s">
        <v>15</v>
      </c>
      <c r="B14" s="22">
        <v>1.25</v>
      </c>
      <c r="C14" s="23">
        <v>0.75</v>
      </c>
      <c r="D14" s="23">
        <v>2.75</v>
      </c>
      <c r="E14" s="24">
        <v>3.25</v>
      </c>
      <c r="F14" s="20">
        <f t="shared" ref="F14:F24" si="0">COUNT(B14:E14)</f>
        <v>4</v>
      </c>
    </row>
    <row r="15" spans="1:6">
      <c r="A15" s="21" t="s">
        <v>16</v>
      </c>
      <c r="B15" s="22">
        <v>1.25</v>
      </c>
      <c r="C15" s="23">
        <v>0.75</v>
      </c>
      <c r="D15" s="23">
        <v>2.75</v>
      </c>
      <c r="E15" s="24">
        <v>3.25</v>
      </c>
      <c r="F15" s="20">
        <f t="shared" si="0"/>
        <v>4</v>
      </c>
    </row>
    <row r="16" spans="1:6">
      <c r="A16" s="21" t="s">
        <v>17</v>
      </c>
      <c r="B16" s="22">
        <v>1.25</v>
      </c>
      <c r="C16" s="23">
        <v>0.75</v>
      </c>
      <c r="D16" s="23">
        <v>3.75</v>
      </c>
      <c r="E16" s="24">
        <v>3.25</v>
      </c>
      <c r="F16" s="20">
        <f t="shared" si="0"/>
        <v>4</v>
      </c>
    </row>
    <row r="17" spans="1:6">
      <c r="A17" s="21" t="s">
        <v>18</v>
      </c>
      <c r="B17" s="22">
        <v>1</v>
      </c>
      <c r="C17" s="23">
        <v>0.75</v>
      </c>
      <c r="D17" s="23">
        <v>3.75</v>
      </c>
      <c r="E17" s="24">
        <v>3.25</v>
      </c>
      <c r="F17" s="20">
        <f t="shared" si="0"/>
        <v>4</v>
      </c>
    </row>
    <row r="18" spans="1:6">
      <c r="A18" s="21" t="s">
        <v>19</v>
      </c>
      <c r="B18" s="22">
        <v>1</v>
      </c>
      <c r="C18" s="23">
        <v>0.75</v>
      </c>
      <c r="D18" s="23">
        <v>3.75</v>
      </c>
      <c r="E18" s="24">
        <v>3.25</v>
      </c>
      <c r="F18" s="20">
        <f t="shared" si="0"/>
        <v>4</v>
      </c>
    </row>
    <row r="19" spans="1:6">
      <c r="A19" s="21" t="s">
        <v>20</v>
      </c>
      <c r="B19" s="22">
        <v>1</v>
      </c>
      <c r="C19" s="23">
        <v>0.75</v>
      </c>
      <c r="D19" s="23">
        <v>3.75</v>
      </c>
      <c r="E19" s="24">
        <v>3.25</v>
      </c>
      <c r="F19" s="20">
        <f t="shared" si="0"/>
        <v>4</v>
      </c>
    </row>
    <row r="20" spans="1:6">
      <c r="A20" s="21" t="s">
        <v>21</v>
      </c>
      <c r="B20" s="22">
        <v>1</v>
      </c>
      <c r="C20" s="23">
        <v>0.75</v>
      </c>
      <c r="D20" s="23">
        <v>3.75</v>
      </c>
      <c r="E20" s="24">
        <v>3.25</v>
      </c>
      <c r="F20" s="20">
        <f t="shared" si="0"/>
        <v>4</v>
      </c>
    </row>
    <row r="21" spans="1:6">
      <c r="A21" s="21" t="s">
        <v>22</v>
      </c>
      <c r="B21" s="22">
        <v>1.5</v>
      </c>
      <c r="C21" s="23">
        <v>0.75</v>
      </c>
      <c r="D21" s="23">
        <v>3.75</v>
      </c>
      <c r="E21" s="24">
        <v>3.25</v>
      </c>
      <c r="F21" s="20">
        <f t="shared" si="0"/>
        <v>4</v>
      </c>
    </row>
    <row r="22" spans="1:6">
      <c r="A22" s="21" t="s">
        <v>23</v>
      </c>
      <c r="B22" s="22">
        <v>1.5</v>
      </c>
      <c r="C22" s="23">
        <v>0.75</v>
      </c>
      <c r="D22" s="23">
        <v>3.75</v>
      </c>
      <c r="E22" s="24">
        <v>3.25</v>
      </c>
      <c r="F22" s="20">
        <f t="shared" si="0"/>
        <v>4</v>
      </c>
    </row>
    <row r="23" spans="1:6">
      <c r="A23" s="21" t="s">
        <v>24</v>
      </c>
      <c r="B23" s="22">
        <v>1.5</v>
      </c>
      <c r="C23" s="23">
        <v>0.75</v>
      </c>
      <c r="D23" s="23">
        <v>3.75</v>
      </c>
      <c r="E23" s="24">
        <v>3.25</v>
      </c>
      <c r="F23" s="20">
        <f t="shared" si="0"/>
        <v>4</v>
      </c>
    </row>
    <row r="24" spans="1:6" ht="13.5" thickBot="1">
      <c r="A24" s="25" t="s">
        <v>25</v>
      </c>
      <c r="B24" s="26">
        <v>1.5</v>
      </c>
      <c r="C24" s="27">
        <v>0.75</v>
      </c>
      <c r="D24" s="27">
        <v>3.75</v>
      </c>
      <c r="E24" s="28">
        <v>3.75</v>
      </c>
      <c r="F24" s="20">
        <f t="shared" si="0"/>
        <v>4</v>
      </c>
    </row>
    <row r="25" spans="1:6" ht="13.5" thickBot="1">
      <c r="A25" s="29"/>
      <c r="B25" s="30"/>
      <c r="C25" s="30"/>
      <c r="D25" s="30"/>
      <c r="E25" s="30"/>
      <c r="F25" s="20"/>
    </row>
    <row r="26" spans="1:6" s="34" customFormat="1">
      <c r="A26" s="31" t="s">
        <v>26</v>
      </c>
      <c r="B26" s="32">
        <v>1.1299999999999999</v>
      </c>
      <c r="C26" s="33">
        <v>0.75</v>
      </c>
      <c r="D26" s="33">
        <v>3.38</v>
      </c>
      <c r="E26" s="74">
        <v>3.25</v>
      </c>
      <c r="F26" s="20"/>
    </row>
    <row r="27" spans="1:6" s="34" customFormat="1">
      <c r="A27" s="35" t="s">
        <v>27</v>
      </c>
      <c r="B27" s="36">
        <v>1.5</v>
      </c>
      <c r="C27" s="37">
        <v>0.75</v>
      </c>
      <c r="D27" s="37">
        <v>3.75</v>
      </c>
      <c r="E27" s="75">
        <v>3.38</v>
      </c>
      <c r="F27" s="20"/>
    </row>
    <row r="28" spans="1:6" ht="13.5" thickBot="1">
      <c r="A28" s="38" t="s">
        <v>28</v>
      </c>
      <c r="B28" s="39">
        <v>1.25</v>
      </c>
      <c r="C28" s="40">
        <v>0.75</v>
      </c>
      <c r="D28" s="40">
        <v>3.5</v>
      </c>
      <c r="E28" s="76">
        <v>3.29</v>
      </c>
      <c r="F28" s="20"/>
    </row>
    <row r="29" spans="1:6">
      <c r="A29" s="41"/>
    </row>
    <row r="30" spans="1:6" ht="12.75" customHeight="1">
      <c r="A30" s="431" t="s">
        <v>29</v>
      </c>
      <c r="B30" s="431"/>
      <c r="C30" s="431"/>
      <c r="D30" s="431"/>
      <c r="E30" s="431"/>
    </row>
    <row r="31" spans="1:6" ht="24" customHeight="1">
      <c r="A31" s="431"/>
      <c r="B31" s="431"/>
      <c r="C31" s="431"/>
      <c r="D31" s="431"/>
      <c r="E31" s="431"/>
    </row>
    <row r="32" spans="1:6" ht="13.5" thickBot="1">
      <c r="A32" s="42"/>
      <c r="B32" s="42"/>
      <c r="C32" s="42"/>
      <c r="D32" s="42"/>
      <c r="E32" s="42"/>
    </row>
    <row r="33" spans="1:9" ht="12.75" customHeight="1" thickBot="1">
      <c r="A33" s="432" t="s">
        <v>30</v>
      </c>
      <c r="B33" s="433" t="s">
        <v>9</v>
      </c>
      <c r="C33" s="433"/>
      <c r="D33" s="433"/>
      <c r="E33" s="433"/>
    </row>
    <row r="34" spans="1:9" ht="24.75" thickBot="1">
      <c r="A34" s="432"/>
      <c r="B34" s="43" t="s">
        <v>10</v>
      </c>
      <c r="C34" s="44" t="s">
        <v>11</v>
      </c>
      <c r="D34" s="44" t="s">
        <v>12</v>
      </c>
      <c r="E34" s="45" t="s">
        <v>13</v>
      </c>
    </row>
    <row r="35" spans="1:9" ht="26.25" customHeight="1">
      <c r="A35" s="46" t="s">
        <v>31</v>
      </c>
      <c r="B35" s="47">
        <v>36140.449999999997</v>
      </c>
      <c r="C35" s="48">
        <v>25456.010000000002</v>
      </c>
      <c r="D35" s="48">
        <v>144127.32</v>
      </c>
      <c r="E35" s="84">
        <v>192335.72</v>
      </c>
    </row>
    <row r="36" spans="1:9" ht="15" customHeight="1">
      <c r="A36" s="49" t="s">
        <v>32</v>
      </c>
      <c r="B36" s="50">
        <v>32900.759999999995</v>
      </c>
      <c r="C36" s="51">
        <v>21015.9</v>
      </c>
      <c r="D36" s="51">
        <v>105132.39</v>
      </c>
      <c r="E36" s="52">
        <v>122155.38</v>
      </c>
      <c r="F36" s="53"/>
      <c r="G36" s="53"/>
      <c r="H36" s="53"/>
      <c r="I36" s="53"/>
    </row>
    <row r="37" spans="1:9" ht="48" thickBot="1">
      <c r="A37" s="54" t="s">
        <v>33</v>
      </c>
      <c r="B37" s="55">
        <v>3239.6899999999996</v>
      </c>
      <c r="C37" s="56">
        <v>4440.1100000000006</v>
      </c>
      <c r="D37" s="56">
        <v>38994.93</v>
      </c>
      <c r="E37" s="85">
        <v>70180.34</v>
      </c>
      <c r="F37" s="53"/>
      <c r="G37" s="53"/>
      <c r="H37" s="53"/>
      <c r="I37" s="53"/>
    </row>
    <row r="38" spans="1:9">
      <c r="A38" s="57" t="s">
        <v>34</v>
      </c>
      <c r="B38" s="58"/>
      <c r="C38" s="59"/>
      <c r="D38" s="59"/>
      <c r="E38" s="60"/>
      <c r="F38" s="53"/>
      <c r="G38" s="53"/>
      <c r="H38" s="53"/>
      <c r="I38" s="53"/>
    </row>
    <row r="39" spans="1:9">
      <c r="A39" s="61" t="s">
        <v>35</v>
      </c>
      <c r="B39" s="62">
        <v>938.91</v>
      </c>
      <c r="C39" s="63">
        <v>3258.6300000000006</v>
      </c>
      <c r="D39" s="63">
        <v>13327.87</v>
      </c>
      <c r="E39" s="77">
        <v>24034.58</v>
      </c>
      <c r="F39" s="53"/>
      <c r="G39" s="53"/>
      <c r="H39" s="53"/>
      <c r="I39" s="53"/>
    </row>
    <row r="40" spans="1:9" ht="25.5">
      <c r="A40" s="61" t="s">
        <v>36</v>
      </c>
      <c r="B40" s="62">
        <v>0</v>
      </c>
      <c r="C40" s="63">
        <v>0</v>
      </c>
      <c r="D40" s="63">
        <v>0</v>
      </c>
      <c r="E40" s="77">
        <v>9860</v>
      </c>
      <c r="F40" s="53"/>
      <c r="G40" s="53"/>
      <c r="H40" s="53"/>
      <c r="I40" s="53"/>
    </row>
    <row r="41" spans="1:9">
      <c r="A41" s="61" t="s">
        <v>37</v>
      </c>
      <c r="B41" s="62">
        <v>0</v>
      </c>
      <c r="C41" s="63">
        <v>0</v>
      </c>
      <c r="D41" s="63">
        <v>1118.4400000000003</v>
      </c>
      <c r="E41" s="77">
        <v>0</v>
      </c>
      <c r="F41" s="53"/>
      <c r="G41" s="53"/>
      <c r="H41" s="53"/>
      <c r="I41" s="53"/>
    </row>
    <row r="42" spans="1:9">
      <c r="A42" s="61" t="s">
        <v>38</v>
      </c>
      <c r="B42" s="62">
        <v>0</v>
      </c>
      <c r="C42" s="63">
        <v>0</v>
      </c>
      <c r="D42" s="63">
        <v>0</v>
      </c>
      <c r="E42" s="77">
        <v>0</v>
      </c>
      <c r="F42" s="53"/>
      <c r="G42" s="53"/>
      <c r="H42" s="53"/>
      <c r="I42" s="53"/>
    </row>
    <row r="43" spans="1:9" ht="25.5">
      <c r="A43" s="61" t="s">
        <v>39</v>
      </c>
      <c r="B43" s="62">
        <v>0</v>
      </c>
      <c r="C43" s="63">
        <v>0</v>
      </c>
      <c r="D43" s="63">
        <v>0</v>
      </c>
      <c r="E43" s="77">
        <v>0</v>
      </c>
      <c r="F43" s="53"/>
      <c r="G43" s="53"/>
      <c r="H43" s="53"/>
      <c r="I43" s="53"/>
    </row>
    <row r="44" spans="1:9">
      <c r="A44" s="61" t="s">
        <v>40</v>
      </c>
      <c r="B44" s="62">
        <v>0</v>
      </c>
      <c r="C44" s="63">
        <v>0</v>
      </c>
      <c r="D44" s="63">
        <v>0</v>
      </c>
      <c r="E44" s="77">
        <v>0</v>
      </c>
      <c r="F44" s="53"/>
      <c r="G44" s="53"/>
      <c r="H44" s="53"/>
      <c r="I44" s="53"/>
    </row>
    <row r="45" spans="1:9">
      <c r="A45" s="61" t="s">
        <v>41</v>
      </c>
      <c r="B45" s="62">
        <v>1585.83</v>
      </c>
      <c r="C45" s="63">
        <v>979</v>
      </c>
      <c r="D45" s="63">
        <v>4323</v>
      </c>
      <c r="E45" s="77">
        <v>4266.17</v>
      </c>
      <c r="F45" s="53"/>
      <c r="G45" s="53"/>
      <c r="H45" s="53"/>
      <c r="I45" s="53"/>
    </row>
    <row r="46" spans="1:9">
      <c r="A46" s="61" t="s">
        <v>42</v>
      </c>
      <c r="B46" s="62">
        <v>0</v>
      </c>
      <c r="C46" s="63">
        <v>0</v>
      </c>
      <c r="D46" s="63">
        <v>0</v>
      </c>
      <c r="E46" s="77">
        <v>0</v>
      </c>
      <c r="F46" s="53"/>
      <c r="G46" s="53"/>
      <c r="H46" s="53"/>
      <c r="I46" s="53"/>
    </row>
    <row r="47" spans="1:9" ht="25.5">
      <c r="A47" s="61" t="s">
        <v>43</v>
      </c>
      <c r="B47" s="62">
        <v>0</v>
      </c>
      <c r="C47" s="63">
        <v>0</v>
      </c>
      <c r="D47" s="63">
        <v>0</v>
      </c>
      <c r="E47" s="77">
        <v>0</v>
      </c>
      <c r="F47" s="53"/>
      <c r="G47" s="53"/>
      <c r="H47" s="53"/>
      <c r="I47" s="53"/>
    </row>
    <row r="48" spans="1:9">
      <c r="A48" s="61" t="s">
        <v>44</v>
      </c>
      <c r="B48" s="62">
        <v>0</v>
      </c>
      <c r="C48" s="63">
        <v>0</v>
      </c>
      <c r="D48" s="63">
        <v>0</v>
      </c>
      <c r="E48" s="77">
        <v>6960</v>
      </c>
      <c r="F48" s="53"/>
      <c r="G48" s="53"/>
      <c r="H48" s="53"/>
      <c r="I48" s="53"/>
    </row>
    <row r="49" spans="1:9">
      <c r="A49" s="61" t="s">
        <v>45</v>
      </c>
      <c r="B49" s="62">
        <v>0</v>
      </c>
      <c r="C49" s="63">
        <v>0</v>
      </c>
      <c r="D49" s="63">
        <v>0</v>
      </c>
      <c r="E49" s="77">
        <v>0</v>
      </c>
      <c r="F49" s="53"/>
      <c r="G49" s="53"/>
      <c r="H49" s="53"/>
      <c r="I49" s="53"/>
    </row>
    <row r="50" spans="1:9">
      <c r="A50" s="61" t="s">
        <v>46</v>
      </c>
      <c r="B50" s="62">
        <v>0</v>
      </c>
      <c r="C50" s="63">
        <v>0</v>
      </c>
      <c r="D50" s="63">
        <v>0</v>
      </c>
      <c r="E50" s="77">
        <v>0</v>
      </c>
      <c r="F50" s="53"/>
      <c r="G50" s="53"/>
      <c r="H50" s="53"/>
      <c r="I50" s="53"/>
    </row>
    <row r="51" spans="1:9" ht="25.5">
      <c r="A51" s="61" t="s">
        <v>47</v>
      </c>
      <c r="B51" s="62">
        <v>120.95</v>
      </c>
      <c r="C51" s="63">
        <v>202.48</v>
      </c>
      <c r="D51" s="63">
        <v>5322.09</v>
      </c>
      <c r="E51" s="77">
        <v>2486.66</v>
      </c>
      <c r="F51" s="53"/>
      <c r="G51" s="53"/>
      <c r="H51" s="53"/>
      <c r="I51" s="53"/>
    </row>
    <row r="52" spans="1:9">
      <c r="A52" s="61" t="s">
        <v>48</v>
      </c>
      <c r="B52" s="62">
        <v>0</v>
      </c>
      <c r="C52" s="63">
        <v>0</v>
      </c>
      <c r="D52" s="63">
        <v>0</v>
      </c>
      <c r="E52" s="77">
        <v>0</v>
      </c>
      <c r="F52" s="53"/>
      <c r="G52" s="53"/>
      <c r="H52" s="53"/>
      <c r="I52" s="53"/>
    </row>
    <row r="53" spans="1:9">
      <c r="A53" s="61" t="s">
        <v>49</v>
      </c>
      <c r="B53" s="62">
        <v>0</v>
      </c>
      <c r="C53" s="63">
        <v>0</v>
      </c>
      <c r="D53" s="63">
        <v>0</v>
      </c>
      <c r="E53" s="77">
        <v>2430.5</v>
      </c>
      <c r="F53" s="53"/>
      <c r="G53" s="53"/>
      <c r="H53" s="53"/>
      <c r="I53" s="53"/>
    </row>
    <row r="54" spans="1:9" ht="25.5">
      <c r="A54" s="61" t="s">
        <v>50</v>
      </c>
      <c r="B54" s="62">
        <v>0</v>
      </c>
      <c r="C54" s="63">
        <v>0</v>
      </c>
      <c r="D54" s="63">
        <v>2760</v>
      </c>
      <c r="E54" s="77">
        <v>4760</v>
      </c>
      <c r="F54" s="53"/>
      <c r="G54" s="53"/>
      <c r="H54" s="53"/>
      <c r="I54" s="53"/>
    </row>
    <row r="55" spans="1:9">
      <c r="A55" s="61" t="s">
        <v>51</v>
      </c>
      <c r="B55" s="62">
        <v>0</v>
      </c>
      <c r="C55" s="63">
        <v>0</v>
      </c>
      <c r="D55" s="63">
        <v>0</v>
      </c>
      <c r="E55" s="77">
        <v>0</v>
      </c>
      <c r="F55" s="53"/>
      <c r="G55" s="53"/>
      <c r="H55" s="53"/>
      <c r="I55" s="53"/>
    </row>
    <row r="56" spans="1:9" ht="25.5">
      <c r="A56" s="61" t="s">
        <v>52</v>
      </c>
      <c r="B56" s="62">
        <v>0</v>
      </c>
      <c r="C56" s="63">
        <v>0</v>
      </c>
      <c r="D56" s="63">
        <v>0</v>
      </c>
      <c r="E56" s="77">
        <v>0</v>
      </c>
      <c r="F56" s="53"/>
      <c r="G56" s="53"/>
      <c r="H56" s="53"/>
      <c r="I56" s="53"/>
    </row>
    <row r="57" spans="1:9" ht="38.25">
      <c r="A57" s="61" t="s">
        <v>53</v>
      </c>
      <c r="B57" s="62">
        <v>0</v>
      </c>
      <c r="C57" s="63">
        <v>0</v>
      </c>
      <c r="D57" s="63">
        <v>0</v>
      </c>
      <c r="E57" s="77">
        <v>0</v>
      </c>
      <c r="F57" s="53"/>
      <c r="G57" s="53"/>
      <c r="H57" s="53"/>
      <c r="I57" s="53"/>
    </row>
    <row r="58" spans="1:9" ht="38.25">
      <c r="A58" s="61" t="s">
        <v>54</v>
      </c>
      <c r="B58" s="62">
        <v>0</v>
      </c>
      <c r="C58" s="63">
        <v>0</v>
      </c>
      <c r="D58" s="63">
        <v>0</v>
      </c>
      <c r="E58" s="77">
        <v>0</v>
      </c>
      <c r="F58" s="53"/>
      <c r="G58" s="53"/>
      <c r="H58" s="53"/>
      <c r="I58" s="53"/>
    </row>
    <row r="59" spans="1:9" ht="37.5" customHeight="1">
      <c r="A59" s="61" t="s">
        <v>55</v>
      </c>
      <c r="B59" s="62">
        <v>594</v>
      </c>
      <c r="C59" s="63">
        <v>0</v>
      </c>
      <c r="D59" s="63">
        <v>3220.8</v>
      </c>
      <c r="E59" s="77">
        <v>1958.5</v>
      </c>
      <c r="F59" s="53"/>
      <c r="G59" s="53"/>
      <c r="H59" s="53"/>
      <c r="I59" s="53"/>
    </row>
    <row r="60" spans="1:9" ht="15.75" customHeight="1" thickBot="1">
      <c r="A60" s="64" t="s">
        <v>56</v>
      </c>
      <c r="B60" s="65">
        <v>0</v>
      </c>
      <c r="C60" s="66">
        <v>0</v>
      </c>
      <c r="D60" s="66">
        <v>8922.7299999999977</v>
      </c>
      <c r="E60" s="78">
        <v>13423.93</v>
      </c>
      <c r="F60" s="53"/>
      <c r="G60" s="53"/>
      <c r="H60" s="53"/>
      <c r="I60" s="53"/>
    </row>
    <row r="63" spans="1:9">
      <c r="A63" s="67"/>
      <c r="D63" s="68" t="s">
        <v>58</v>
      </c>
    </row>
    <row r="64" spans="1:9">
      <c r="A64" s="69" t="s">
        <v>59</v>
      </c>
      <c r="D64" s="4" t="s">
        <v>60</v>
      </c>
    </row>
  </sheetData>
  <sheetProtection selectLockedCells="1" selectUnlockedCells="1"/>
  <mergeCells count="10">
    <mergeCell ref="A30:E31"/>
    <mergeCell ref="A33:A34"/>
    <mergeCell ref="B33:E33"/>
    <mergeCell ref="A3:E3"/>
    <mergeCell ref="A5:E5"/>
    <mergeCell ref="B6:E6"/>
    <mergeCell ref="A9:E9"/>
    <mergeCell ref="A10:A12"/>
    <mergeCell ref="B10:E10"/>
    <mergeCell ref="B11:E11"/>
  </mergeCells>
  <phoneticPr fontId="13" type="noConversion"/>
  <conditionalFormatting sqref="A13:A24">
    <cfRule type="expression" dxfId="25" priority="5" stopIfTrue="1">
      <formula>AND(F13&gt;0,F13&lt;4)</formula>
    </cfRule>
    <cfRule type="expression" dxfId="24" priority="6" stopIfTrue="1">
      <formula>(F13=4)</formula>
    </cfRule>
  </conditionalFormatting>
  <conditionalFormatting sqref="A13:A24">
    <cfRule type="expression" dxfId="23" priority="3" stopIfTrue="1">
      <formula>AND(F13&gt;0,F13&lt;4)</formula>
    </cfRule>
    <cfRule type="expression" dxfId="22" priority="4" stopIfTrue="1">
      <formula>(F13=4)</formula>
    </cfRule>
  </conditionalFormatting>
  <conditionalFormatting sqref="A13:A24">
    <cfRule type="expression" dxfId="21" priority="1" stopIfTrue="1">
      <formula>AND(F13&gt;0,F13&lt;4)</formula>
    </cfRule>
    <cfRule type="expression" dxfId="20" priority="2" stopIfTrue="1">
      <formula>(F13=4)</formula>
    </cfRule>
  </conditionalFormatting>
  <dataValidations count="1">
    <dataValidation type="whole" operator="greaterThan" allowBlank="1" showErrorMessage="1" errorTitle="błąd danych" error="należy wpisać dane liczbowe" sqref="E8">
      <formula1>2008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72"/>
  <sheetViews>
    <sheetView topLeftCell="A10" zoomScale="110" zoomScaleNormal="110" workbookViewId="0">
      <selection activeCell="E13" sqref="E13:E24"/>
    </sheetView>
  </sheetViews>
  <sheetFormatPr defaultRowHeight="12.75"/>
  <cols>
    <col min="1" max="1" width="30" customWidth="1"/>
    <col min="2" max="5" width="14.5703125" customWidth="1"/>
    <col min="6" max="6" width="10.140625" bestFit="1" customWidth="1"/>
    <col min="7" max="7" width="10.140625" customWidth="1"/>
    <col min="8" max="8" width="15.42578125" customWidth="1"/>
    <col min="9" max="9" width="10.140625" customWidth="1"/>
  </cols>
  <sheetData>
    <row r="1" spans="1:6" ht="18" customHeight="1">
      <c r="A1" s="1" t="s">
        <v>0</v>
      </c>
      <c r="E1" s="2"/>
    </row>
    <row r="2" spans="1:6" ht="18" customHeight="1">
      <c r="A2" s="3"/>
      <c r="E2" s="2"/>
    </row>
    <row r="3" spans="1:6" ht="46.5" customHeight="1">
      <c r="A3" s="420" t="s">
        <v>1</v>
      </c>
      <c r="B3" s="420"/>
      <c r="C3" s="420"/>
      <c r="D3" s="420"/>
      <c r="E3" s="420"/>
    </row>
    <row r="4" spans="1:6">
      <c r="A4" s="4" t="s">
        <v>2</v>
      </c>
      <c r="B4" s="5"/>
      <c r="C4" s="5"/>
      <c r="D4" s="5"/>
      <c r="E4" s="6"/>
    </row>
    <row r="5" spans="1:6" ht="31.5" customHeight="1">
      <c r="A5" s="468" t="s">
        <v>118</v>
      </c>
      <c r="B5" s="468"/>
      <c r="C5" s="468"/>
      <c r="D5" s="468"/>
      <c r="E5" s="468"/>
    </row>
    <row r="6" spans="1:6" ht="20.25" customHeight="1">
      <c r="A6" s="7" t="s">
        <v>3</v>
      </c>
      <c r="B6" s="422" t="s">
        <v>119</v>
      </c>
      <c r="C6" s="422"/>
      <c r="D6" s="422"/>
      <c r="E6" s="422"/>
    </row>
    <row r="7" spans="1:6" ht="15" customHeight="1">
      <c r="A7" s="8"/>
      <c r="B7" s="9"/>
      <c r="C7" s="9"/>
      <c r="D7" s="9"/>
      <c r="E7" s="9"/>
    </row>
    <row r="8" spans="1:6" ht="14.25" customHeight="1">
      <c r="A8" s="10" t="s">
        <v>4</v>
      </c>
      <c r="B8" s="5"/>
      <c r="C8" s="5"/>
      <c r="D8" s="11" t="s">
        <v>5</v>
      </c>
      <c r="E8" s="12">
        <v>2017</v>
      </c>
    </row>
    <row r="9" spans="1:6" ht="81" customHeight="1" thickBot="1">
      <c r="A9" s="436" t="s">
        <v>120</v>
      </c>
      <c r="B9" s="436"/>
      <c r="C9" s="436"/>
      <c r="D9" s="436"/>
      <c r="E9" s="436"/>
    </row>
    <row r="10" spans="1:6" ht="13.5" thickBot="1">
      <c r="A10" s="437" t="s">
        <v>7</v>
      </c>
      <c r="B10" s="433" t="s">
        <v>8</v>
      </c>
      <c r="C10" s="433"/>
      <c r="D10" s="433"/>
      <c r="E10" s="433"/>
    </row>
    <row r="11" spans="1:6" ht="13.5" thickBot="1">
      <c r="A11" s="437"/>
      <c r="B11" s="438" t="s">
        <v>9</v>
      </c>
      <c r="C11" s="438"/>
      <c r="D11" s="438"/>
      <c r="E11" s="438"/>
    </row>
    <row r="12" spans="1:6" ht="33.75" customHeight="1" thickBot="1">
      <c r="A12" s="437"/>
      <c r="B12" s="13" t="s">
        <v>10</v>
      </c>
      <c r="C12" s="14" t="s">
        <v>11</v>
      </c>
      <c r="D12" s="14" t="s">
        <v>12</v>
      </c>
      <c r="E12" s="15" t="s">
        <v>13</v>
      </c>
    </row>
    <row r="13" spans="1:6">
      <c r="A13" s="16" t="s">
        <v>14</v>
      </c>
      <c r="B13" s="17">
        <f>IF(ISBLANK([3]stażysta!B9),"",[3]stażysta!B9)</f>
        <v>4</v>
      </c>
      <c r="C13" s="18">
        <f>IF(ISBLANK([3]kontraktowy!B9),"",[3]kontraktowy!B9)</f>
        <v>6.4</v>
      </c>
      <c r="D13" s="18">
        <f>IF(ISBLANK([3]mianowany!B9),"",[3]mianowany!B9)</f>
        <v>18.420000000000002</v>
      </c>
      <c r="E13" s="19">
        <f>IF(ISBLANK([3]dyplomowany!B9),"",[3]dyplomowany!B9)</f>
        <v>20.100000000000001</v>
      </c>
      <c r="F13" s="20">
        <f t="shared" ref="F13:F24" si="0">COUNT(B13:E13)</f>
        <v>4</v>
      </c>
    </row>
    <row r="14" spans="1:6">
      <c r="A14" s="21" t="s">
        <v>15</v>
      </c>
      <c r="B14" s="22">
        <f>IF(ISBLANK([3]stażysta!B10),"",[3]stażysta!B10)</f>
        <v>3</v>
      </c>
      <c r="C14" s="23">
        <f>IF(ISBLANK([3]kontraktowy!B10),"",[3]kontraktowy!B10)</f>
        <v>6.43</v>
      </c>
      <c r="D14" s="23">
        <f>IF(ISBLANK([3]mianowany!B10),"",[3]mianowany!B10)</f>
        <v>18.46</v>
      </c>
      <c r="E14" s="24">
        <f>IF(ISBLANK([3]dyplomowany!B10),"",[3]dyplomowany!B10)</f>
        <v>20.059999999999999</v>
      </c>
      <c r="F14" s="20">
        <f t="shared" si="0"/>
        <v>4</v>
      </c>
    </row>
    <row r="15" spans="1:6">
      <c r="A15" s="21" t="s">
        <v>16</v>
      </c>
      <c r="B15" s="22">
        <f>IF(ISBLANK([3]stażysta!B11),"",[3]stażysta!B11)</f>
        <v>3</v>
      </c>
      <c r="C15" s="23">
        <f>IF(ISBLANK([3]kontraktowy!B11),"",[3]kontraktowy!B11)</f>
        <v>6.64</v>
      </c>
      <c r="D15" s="23">
        <f>IF(ISBLANK([3]mianowany!B11),"",[3]mianowany!B11)</f>
        <v>18.190000000000001</v>
      </c>
      <c r="E15" s="24">
        <f>IF(ISBLANK([3]dyplomowany!B11),"",[3]dyplomowany!B11)</f>
        <v>19.54</v>
      </c>
      <c r="F15" s="20">
        <f t="shared" si="0"/>
        <v>4</v>
      </c>
    </row>
    <row r="16" spans="1:6">
      <c r="A16" s="21" t="s">
        <v>17</v>
      </c>
      <c r="B16" s="22">
        <f>IF(ISBLANK([3]stażysta!B12),"",[3]stażysta!B12)</f>
        <v>3</v>
      </c>
      <c r="C16" s="23">
        <f>IF(ISBLANK([3]kontraktowy!B12),"",[3]kontraktowy!B12)</f>
        <v>6.72</v>
      </c>
      <c r="D16" s="23">
        <f>IF(ISBLANK([3]mianowany!B12),"",[3]mianowany!B12)</f>
        <v>17.190000000000001</v>
      </c>
      <c r="E16" s="24">
        <f>IF(ISBLANK([3]dyplomowany!B12),"",[3]dyplomowany!B12)</f>
        <v>19.71</v>
      </c>
      <c r="F16" s="20">
        <f t="shared" si="0"/>
        <v>4</v>
      </c>
    </row>
    <row r="17" spans="1:6">
      <c r="A17" s="21" t="s">
        <v>18</v>
      </c>
      <c r="B17" s="22">
        <f>IF(ISBLANK([3]stażysta!B13),"",[3]stażysta!B13)</f>
        <v>3</v>
      </c>
      <c r="C17" s="23">
        <f>IF(ISBLANK([3]kontraktowy!B13),"",[3]kontraktowy!B13)</f>
        <v>7.61</v>
      </c>
      <c r="D17" s="23">
        <f>IF(ISBLANK([3]mianowany!B13),"",[3]mianowany!B13)</f>
        <v>17.190000000000001</v>
      </c>
      <c r="E17" s="24">
        <f>IF(ISBLANK([3]dyplomowany!B13),"",[3]dyplomowany!B13)</f>
        <v>19.71</v>
      </c>
      <c r="F17" s="20">
        <f t="shared" si="0"/>
        <v>4</v>
      </c>
    </row>
    <row r="18" spans="1:6">
      <c r="A18" s="21" t="s">
        <v>19</v>
      </c>
      <c r="B18" s="22">
        <f>IF(ISBLANK([3]stażysta!B14),"",[3]stażysta!B14)</f>
        <v>3</v>
      </c>
      <c r="C18" s="23">
        <f>IF(ISBLANK([3]kontraktowy!B14),"",[3]kontraktowy!B14)</f>
        <v>8.01</v>
      </c>
      <c r="D18" s="23">
        <f>IF(ISBLANK([3]mianowany!B14),"",[3]mianowany!B14)</f>
        <v>17.190000000000001</v>
      </c>
      <c r="E18" s="24">
        <f>IF(ISBLANK([3]dyplomowany!B14),"",[3]dyplomowany!B14)</f>
        <v>19.57</v>
      </c>
      <c r="F18" s="20">
        <f t="shared" si="0"/>
        <v>4</v>
      </c>
    </row>
    <row r="19" spans="1:6">
      <c r="A19" s="21" t="s">
        <v>20</v>
      </c>
      <c r="B19" s="22">
        <f>IF(ISBLANK([3]stażysta!B15),"",[3]stażysta!B15)</f>
        <v>3</v>
      </c>
      <c r="C19" s="23">
        <f>IF(ISBLANK([3]kontraktowy!B15),"",[3]kontraktowy!B15)</f>
        <v>8.01</v>
      </c>
      <c r="D19" s="23">
        <f>IF(ISBLANK([3]mianowany!B15),"",[3]mianowany!B15)</f>
        <v>17.46</v>
      </c>
      <c r="E19" s="24">
        <f>IF(ISBLANK([3]dyplomowany!B15),"",[3]dyplomowany!B15)</f>
        <v>19.09</v>
      </c>
      <c r="F19" s="20">
        <f t="shared" si="0"/>
        <v>4</v>
      </c>
    </row>
    <row r="20" spans="1:6">
      <c r="A20" s="21" t="s">
        <v>21</v>
      </c>
      <c r="B20" s="22">
        <f>IF(ISBLANK([3]stażysta!B16),"",[3]stażysta!B16)</f>
        <v>3</v>
      </c>
      <c r="C20" s="23">
        <f>IF(ISBLANK([3]kontraktowy!B16),"",[3]kontraktowy!B16)</f>
        <v>8.01</v>
      </c>
      <c r="D20" s="23">
        <f>IF(ISBLANK([3]mianowany!B16),"",[3]mianowany!B16)</f>
        <v>17.46</v>
      </c>
      <c r="E20" s="24">
        <f>IF(ISBLANK([3]dyplomowany!B16),"",[3]dyplomowany!B16)</f>
        <v>19.09</v>
      </c>
      <c r="F20" s="20">
        <f t="shared" si="0"/>
        <v>4</v>
      </c>
    </row>
    <row r="21" spans="1:6">
      <c r="A21" s="21" t="s">
        <v>22</v>
      </c>
      <c r="B21" s="22">
        <f>IF(ISBLANK([3]stażysta!B17),"",[3]stażysta!B17)</f>
        <v>3.17</v>
      </c>
      <c r="C21" s="23">
        <f>IF(ISBLANK([3]kontraktowy!B17),"",[3]kontraktowy!B17)</f>
        <v>7.01</v>
      </c>
      <c r="D21" s="23">
        <f>IF(ISBLANK([3]mianowany!B17),"",[3]mianowany!B17)</f>
        <v>17.739999999999998</v>
      </c>
      <c r="E21" s="24">
        <f>IF(ISBLANK([3]dyplomowany!B17),"",[3]dyplomowany!B17)</f>
        <v>20.21</v>
      </c>
      <c r="F21" s="20">
        <f t="shared" si="0"/>
        <v>4</v>
      </c>
    </row>
    <row r="22" spans="1:6">
      <c r="A22" s="21" t="s">
        <v>23</v>
      </c>
      <c r="B22" s="22">
        <f>IF(ISBLANK([3]stażysta!B18),"",[3]stażysta!B18)</f>
        <v>3.17</v>
      </c>
      <c r="C22" s="23">
        <f>IF(ISBLANK([3]kontraktowy!B18),"",[3]kontraktowy!B18)</f>
        <v>6.61</v>
      </c>
      <c r="D22" s="23">
        <f>IF(ISBLANK([3]mianowany!B18),"",[3]mianowany!B18)</f>
        <v>17.89</v>
      </c>
      <c r="E22" s="24">
        <f>IF(ISBLANK([3]dyplomowany!B18),"",[3]dyplomowany!B18)</f>
        <v>20.010000000000002</v>
      </c>
      <c r="F22" s="20">
        <f t="shared" si="0"/>
        <v>4</v>
      </c>
    </row>
    <row r="23" spans="1:6">
      <c r="A23" s="21" t="s">
        <v>24</v>
      </c>
      <c r="B23" s="22">
        <f>IF(ISBLANK([3]stażysta!B19),"",[3]stażysta!B19)</f>
        <v>3.17</v>
      </c>
      <c r="C23" s="23">
        <f>IF(ISBLANK([3]kontraktowy!B19),"",[3]kontraktowy!B19)</f>
        <v>6.61</v>
      </c>
      <c r="D23" s="23">
        <f>IF(ISBLANK([3]mianowany!B19),"",[3]mianowany!B19)</f>
        <v>17.010000000000002</v>
      </c>
      <c r="E23" s="24">
        <f>IF(ISBLANK([3]dyplomowany!B19),"",[3]dyplomowany!B19)</f>
        <v>20.170000000000002</v>
      </c>
      <c r="F23" s="20">
        <f t="shared" si="0"/>
        <v>4</v>
      </c>
    </row>
    <row r="24" spans="1:6" ht="13.5" customHeight="1" thickBot="1">
      <c r="A24" s="25" t="s">
        <v>25</v>
      </c>
      <c r="B24" s="22">
        <f>IF(ISBLANK([3]stażysta!B20),"",[3]stażysta!B20)</f>
        <v>3.13</v>
      </c>
      <c r="C24" s="27">
        <f>IF(ISBLANK([3]kontraktowy!B20),"",[3]kontraktowy!B20)</f>
        <v>6.58</v>
      </c>
      <c r="D24" s="27">
        <f>IF(ISBLANK([3]mianowany!B20),"",[3]mianowany!B20)</f>
        <v>16.690000000000001</v>
      </c>
      <c r="E24" s="28">
        <f>IF(ISBLANK([3]dyplomowany!B20),"",[3]dyplomowany!B20)</f>
        <v>19.79</v>
      </c>
      <c r="F24" s="20">
        <f t="shared" si="0"/>
        <v>4</v>
      </c>
    </row>
    <row r="25" spans="1:6" ht="13.5" customHeight="1" thickBot="1">
      <c r="A25" s="29"/>
      <c r="B25" s="30"/>
      <c r="C25" s="30"/>
      <c r="D25" s="30"/>
      <c r="E25" s="30"/>
      <c r="F25" s="20"/>
    </row>
    <row r="26" spans="1:6" s="34" customFormat="1" ht="13.5" thickBot="1">
      <c r="A26" s="31" t="s">
        <v>26</v>
      </c>
      <c r="B26" s="259">
        <v>3.13</v>
      </c>
      <c r="C26" s="259">
        <v>7.23</v>
      </c>
      <c r="D26" s="259">
        <v>17.7</v>
      </c>
      <c r="E26" s="259">
        <v>19.61</v>
      </c>
      <c r="F26" s="20"/>
    </row>
    <row r="27" spans="1:6" s="34" customFormat="1">
      <c r="A27" s="35" t="s">
        <v>27</v>
      </c>
      <c r="B27" s="259">
        <v>3.16</v>
      </c>
      <c r="C27" s="259">
        <v>6.7</v>
      </c>
      <c r="D27" s="259">
        <v>17.329999999999998</v>
      </c>
      <c r="E27" s="259">
        <v>20.05</v>
      </c>
      <c r="F27" s="20"/>
    </row>
    <row r="28" spans="1:6" ht="13.5" customHeight="1" thickBot="1">
      <c r="A28" s="38" t="s">
        <v>28</v>
      </c>
      <c r="B28" s="261">
        <v>3.14</v>
      </c>
      <c r="C28" s="261">
        <v>7.05</v>
      </c>
      <c r="D28" s="261">
        <v>17.57</v>
      </c>
      <c r="E28" s="261">
        <v>19.75</v>
      </c>
      <c r="F28" s="20"/>
    </row>
    <row r="29" spans="1:6">
      <c r="A29" s="41"/>
    </row>
    <row r="30" spans="1:6" ht="12.75" customHeight="1">
      <c r="A30" s="431" t="s">
        <v>29</v>
      </c>
      <c r="B30" s="431"/>
      <c r="C30" s="431"/>
      <c r="D30" s="431"/>
      <c r="E30" s="431"/>
    </row>
    <row r="31" spans="1:6" ht="24" customHeight="1">
      <c r="A31" s="431"/>
      <c r="B31" s="431"/>
      <c r="C31" s="431"/>
      <c r="D31" s="431"/>
      <c r="E31" s="431"/>
    </row>
    <row r="32" spans="1:6" ht="13.5" customHeight="1" thickBot="1">
      <c r="A32" s="42"/>
      <c r="B32" s="216"/>
      <c r="C32" s="216"/>
      <c r="D32" s="216"/>
      <c r="E32" s="216"/>
    </row>
    <row r="33" spans="1:9" ht="12.75" customHeight="1" thickBot="1">
      <c r="A33" s="432" t="s">
        <v>30</v>
      </c>
      <c r="B33" s="433" t="s">
        <v>9</v>
      </c>
      <c r="C33" s="433"/>
      <c r="D33" s="433"/>
      <c r="E33" s="433"/>
    </row>
    <row r="34" spans="1:9" ht="24.75" customHeight="1" thickBot="1">
      <c r="A34" s="432"/>
      <c r="B34" s="43" t="s">
        <v>10</v>
      </c>
      <c r="C34" s="44" t="s">
        <v>11</v>
      </c>
      <c r="D34" s="44" t="s">
        <v>12</v>
      </c>
      <c r="E34" s="45" t="s">
        <v>13</v>
      </c>
    </row>
    <row r="35" spans="1:9" ht="26.25" customHeight="1">
      <c r="A35" s="46" t="s">
        <v>31</v>
      </c>
      <c r="B35" s="47">
        <f>B36+B37</f>
        <v>97208.540000000008</v>
      </c>
      <c r="C35" s="48">
        <f>C36+C37</f>
        <v>223032.52999999997</v>
      </c>
      <c r="D35" s="48">
        <f>D36+D37</f>
        <v>684007.5</v>
      </c>
      <c r="E35" s="84">
        <f>E36+E37</f>
        <v>1352266.87</v>
      </c>
      <c r="F35" s="53"/>
      <c r="G35" s="53"/>
      <c r="H35" s="53"/>
    </row>
    <row r="36" spans="1:9" ht="15" customHeight="1">
      <c r="A36" s="49" t="s">
        <v>32</v>
      </c>
      <c r="B36" s="50">
        <f>[3]stażysta!N31</f>
        <v>73748.27</v>
      </c>
      <c r="C36" s="51">
        <f>[3]kontraktowy!N31</f>
        <v>162749.89999999997</v>
      </c>
      <c r="D36" s="51">
        <f>[3]mianowany!N31</f>
        <v>435851.14</v>
      </c>
      <c r="E36" s="52">
        <f>[3]dyplomowany!N31</f>
        <v>738383.03999999992</v>
      </c>
      <c r="F36" s="53"/>
      <c r="G36" s="53"/>
      <c r="H36" s="53"/>
      <c r="I36" s="53"/>
    </row>
    <row r="37" spans="1:9" ht="48" customHeight="1" thickBot="1">
      <c r="A37" s="54" t="s">
        <v>33</v>
      </c>
      <c r="B37" s="268">
        <f>SUM(B39:B60)</f>
        <v>23460.27</v>
      </c>
      <c r="C37" s="269">
        <f>SUM(C39:C60)</f>
        <v>60282.63</v>
      </c>
      <c r="D37" s="269">
        <f>SUM(D39:D60)</f>
        <v>248156.36000000002</v>
      </c>
      <c r="E37" s="270">
        <f>SUM(E39:E60)</f>
        <v>613883.83000000007</v>
      </c>
      <c r="F37" s="53"/>
      <c r="G37" s="53"/>
      <c r="H37" s="53"/>
      <c r="I37" s="53"/>
    </row>
    <row r="38" spans="1:9">
      <c r="A38" s="57" t="s">
        <v>34</v>
      </c>
      <c r="B38" s="58"/>
      <c r="C38" s="59"/>
      <c r="D38" s="59"/>
      <c r="E38" s="60"/>
      <c r="F38" s="53"/>
      <c r="G38" s="53"/>
      <c r="H38" s="53"/>
      <c r="I38" s="53"/>
    </row>
    <row r="39" spans="1:9">
      <c r="A39" s="61" t="s">
        <v>121</v>
      </c>
      <c r="B39" s="62">
        <f>[3]stażysta!N34</f>
        <v>981.09</v>
      </c>
      <c r="C39" s="63">
        <f>[3]kontraktowy!N34</f>
        <v>14602.140000000001</v>
      </c>
      <c r="D39" s="63">
        <f>[3]mianowany!N34</f>
        <v>73299.540000000008</v>
      </c>
      <c r="E39" s="77">
        <f>[3]dyplomowany!N34</f>
        <v>151137.85</v>
      </c>
      <c r="F39" s="53"/>
      <c r="G39" s="53"/>
      <c r="H39" s="53"/>
      <c r="I39" s="53"/>
    </row>
    <row r="40" spans="1:9" ht="25.5" customHeight="1">
      <c r="A40" s="61" t="s">
        <v>122</v>
      </c>
      <c r="B40" s="62">
        <f>[3]stażysta!N35</f>
        <v>0</v>
      </c>
      <c r="C40" s="63">
        <f>[3]kontraktowy!N35</f>
        <v>0</v>
      </c>
      <c r="D40" s="63">
        <f>[3]mianowany!N35</f>
        <v>0</v>
      </c>
      <c r="E40" s="77">
        <f>[3]dyplomowany!N35</f>
        <v>32090</v>
      </c>
      <c r="F40" s="53"/>
      <c r="G40" s="53"/>
      <c r="H40" s="53"/>
      <c r="I40" s="53"/>
    </row>
    <row r="41" spans="1:9">
      <c r="A41" s="61" t="s">
        <v>37</v>
      </c>
      <c r="B41" s="62">
        <f>[3]stażysta!N36</f>
        <v>0</v>
      </c>
      <c r="C41" s="63">
        <f>[3]kontraktowy!N36</f>
        <v>0</v>
      </c>
      <c r="D41" s="63">
        <f>[3]mianowany!N36</f>
        <v>432.02000000000004</v>
      </c>
      <c r="E41" s="77">
        <f>[3]dyplomowany!N36</f>
        <v>2398.2399999999998</v>
      </c>
      <c r="F41" s="53"/>
      <c r="G41" s="53"/>
      <c r="H41" s="53"/>
      <c r="I41" s="53"/>
    </row>
    <row r="42" spans="1:9">
      <c r="A42" s="61" t="s">
        <v>38</v>
      </c>
      <c r="B42" s="62">
        <f>[3]stażysta!N37</f>
        <v>0</v>
      </c>
      <c r="C42" s="63">
        <f>[3]kontraktowy!N37</f>
        <v>1276.55</v>
      </c>
      <c r="D42" s="63">
        <f>[3]mianowany!N37</f>
        <v>4086.33</v>
      </c>
      <c r="E42" s="77">
        <f>[3]dyplomowany!N37</f>
        <v>11148.509999999998</v>
      </c>
      <c r="F42" s="53"/>
      <c r="G42" s="53"/>
      <c r="H42" s="53"/>
      <c r="I42" s="53"/>
    </row>
    <row r="43" spans="1:9" ht="25.5" customHeight="1">
      <c r="A43" s="61" t="s">
        <v>39</v>
      </c>
      <c r="B43" s="62">
        <f>[3]stażysta!N38</f>
        <v>0</v>
      </c>
      <c r="C43" s="63">
        <f>[3]kontraktowy!N38</f>
        <v>0</v>
      </c>
      <c r="D43" s="63">
        <f>[3]mianowany!N38</f>
        <v>0</v>
      </c>
      <c r="E43" s="77">
        <f>[3]dyplomowany!N38</f>
        <v>0</v>
      </c>
      <c r="F43" s="53"/>
      <c r="G43" s="53"/>
      <c r="H43" s="53"/>
      <c r="I43" s="53"/>
    </row>
    <row r="44" spans="1:9">
      <c r="A44" s="61" t="s">
        <v>40</v>
      </c>
      <c r="B44" s="62">
        <f>[3]stażysta!N39</f>
        <v>0</v>
      </c>
      <c r="C44" s="63">
        <f>[3]kontraktowy!N39</f>
        <v>0</v>
      </c>
      <c r="D44" s="63">
        <f>[3]mianowany!N39</f>
        <v>0</v>
      </c>
      <c r="E44" s="77">
        <f>[3]dyplomowany!N39</f>
        <v>0</v>
      </c>
      <c r="F44" s="53"/>
      <c r="G44" s="53"/>
      <c r="H44" s="53"/>
      <c r="I44" s="53"/>
    </row>
    <row r="45" spans="1:9">
      <c r="A45" s="61" t="s">
        <v>123</v>
      </c>
      <c r="B45" s="62">
        <f>[3]stażysta!N40</f>
        <v>0</v>
      </c>
      <c r="C45" s="63">
        <f>[3]kontraktowy!N40</f>
        <v>0</v>
      </c>
      <c r="D45" s="63">
        <f>[3]mianowany!N40</f>
        <v>0</v>
      </c>
      <c r="E45" s="77">
        <f>[3]dyplomowany!N40</f>
        <v>0</v>
      </c>
      <c r="F45" s="53"/>
      <c r="G45" s="53"/>
      <c r="H45" s="53"/>
      <c r="I45" s="53"/>
    </row>
    <row r="46" spans="1:9">
      <c r="A46" s="61" t="s">
        <v>124</v>
      </c>
      <c r="B46" s="62">
        <f>[3]stażysta!N41</f>
        <v>0</v>
      </c>
      <c r="C46" s="63">
        <f>[3]kontraktowy!N41</f>
        <v>0</v>
      </c>
      <c r="D46" s="63">
        <f>[3]mianowany!N41</f>
        <v>0</v>
      </c>
      <c r="E46" s="77">
        <f>[3]dyplomowany!N41</f>
        <v>0</v>
      </c>
      <c r="F46" s="53"/>
      <c r="G46" s="53"/>
      <c r="H46" s="53"/>
      <c r="I46" s="53"/>
    </row>
    <row r="47" spans="1:9" ht="25.5" customHeight="1">
      <c r="A47" s="61" t="s">
        <v>125</v>
      </c>
      <c r="B47" s="62">
        <f>[3]stażysta!N42</f>
        <v>0</v>
      </c>
      <c r="C47" s="63">
        <f>[3]kontraktowy!N42</f>
        <v>0</v>
      </c>
      <c r="D47" s="63">
        <f>[3]mianowany!N42</f>
        <v>0</v>
      </c>
      <c r="E47" s="77">
        <f>[3]dyplomowany!N42</f>
        <v>0</v>
      </c>
      <c r="F47" s="53"/>
      <c r="G47" s="53"/>
      <c r="H47" s="53"/>
      <c r="I47" s="53"/>
    </row>
    <row r="48" spans="1:9">
      <c r="A48" s="61" t="s">
        <v>126</v>
      </c>
      <c r="B48" s="62">
        <f>[3]stażysta!N43</f>
        <v>3914.66</v>
      </c>
      <c r="C48" s="63">
        <f>[3]kontraktowy!N43</f>
        <v>4225.8999999999996</v>
      </c>
      <c r="D48" s="63">
        <f>[3]mianowany!N43</f>
        <v>7662.5</v>
      </c>
      <c r="E48" s="77">
        <f>[3]dyplomowany!N43</f>
        <v>43664.47</v>
      </c>
      <c r="F48" s="53"/>
      <c r="G48" s="53"/>
      <c r="H48" s="53"/>
      <c r="I48" s="53"/>
    </row>
    <row r="49" spans="1:14">
      <c r="A49" s="61" t="s">
        <v>127</v>
      </c>
      <c r="B49" s="62">
        <f>[3]stażysta!N44</f>
        <v>0</v>
      </c>
      <c r="C49" s="63">
        <f>[3]kontraktowy!N44</f>
        <v>0</v>
      </c>
      <c r="D49" s="63">
        <f>[3]mianowany!N44</f>
        <v>0</v>
      </c>
      <c r="E49" s="77">
        <f>[3]dyplomowany!N44</f>
        <v>0</v>
      </c>
      <c r="F49" s="53"/>
      <c r="G49" s="53"/>
      <c r="H49" s="53"/>
      <c r="I49" s="53"/>
    </row>
    <row r="50" spans="1:14">
      <c r="A50" s="61" t="s">
        <v>128</v>
      </c>
      <c r="B50" s="62">
        <f>[3]stażysta!N45</f>
        <v>0</v>
      </c>
      <c r="C50" s="63">
        <f>[3]kontraktowy!N45</f>
        <v>0</v>
      </c>
      <c r="D50" s="63">
        <f>[3]mianowany!N45</f>
        <v>0</v>
      </c>
      <c r="E50" s="77">
        <f>[3]dyplomowany!N45</f>
        <v>0</v>
      </c>
      <c r="F50" s="53"/>
      <c r="G50" s="53"/>
      <c r="H50" s="53"/>
      <c r="I50" s="53"/>
    </row>
    <row r="51" spans="1:14" ht="25.5" customHeight="1">
      <c r="A51" s="61" t="s">
        <v>129</v>
      </c>
      <c r="B51" s="62">
        <f>[3]stażysta!N46</f>
        <v>25.71</v>
      </c>
      <c r="C51" s="63">
        <f>[3]kontraktowy!N46</f>
        <v>1780.49</v>
      </c>
      <c r="D51" s="63">
        <f>[3]mianowany!N46</f>
        <v>8904.75</v>
      </c>
      <c r="E51" s="77">
        <f>[3]dyplomowany!N46</f>
        <v>9542.4200000000019</v>
      </c>
      <c r="F51" s="53"/>
      <c r="G51" s="53"/>
      <c r="H51" s="53"/>
      <c r="I51" s="53"/>
    </row>
    <row r="52" spans="1:14">
      <c r="A52" s="61" t="s">
        <v>130</v>
      </c>
      <c r="B52" s="62">
        <f>[3]stażysta!N47</f>
        <v>0</v>
      </c>
      <c r="C52" s="63">
        <f>[3]kontraktowy!N47</f>
        <v>0</v>
      </c>
      <c r="D52" s="63">
        <f>[3]mianowany!N47</f>
        <v>0</v>
      </c>
      <c r="E52" s="77">
        <f>[3]dyplomowany!N47</f>
        <v>0</v>
      </c>
      <c r="F52" s="53"/>
      <c r="G52" s="53"/>
      <c r="H52" s="53"/>
      <c r="I52" s="53"/>
    </row>
    <row r="53" spans="1:14">
      <c r="A53" s="61" t="s">
        <v>131</v>
      </c>
      <c r="B53" s="62">
        <f>[3]stażysta!N48</f>
        <v>0</v>
      </c>
      <c r="C53" s="63">
        <f>[3]kontraktowy!N48</f>
        <v>0</v>
      </c>
      <c r="D53" s="63">
        <f>[3]mianowany!N48</f>
        <v>0</v>
      </c>
      <c r="E53" s="77">
        <f>[3]dyplomowany!N48</f>
        <v>32474.04</v>
      </c>
      <c r="F53" s="53"/>
      <c r="G53" s="53"/>
      <c r="H53" s="53"/>
      <c r="I53" s="53"/>
    </row>
    <row r="54" spans="1:14" ht="25.5" customHeight="1">
      <c r="A54" s="61" t="s">
        <v>132</v>
      </c>
      <c r="B54" s="62">
        <f>[3]stażysta!N49</f>
        <v>0</v>
      </c>
      <c r="C54" s="63">
        <f>[3]kontraktowy!N49</f>
        <v>2000</v>
      </c>
      <c r="D54" s="63">
        <f>[3]mianowany!N49</f>
        <v>4000</v>
      </c>
      <c r="E54" s="77">
        <f>[3]dyplomowany!N49</f>
        <v>5000</v>
      </c>
      <c r="F54" s="53"/>
      <c r="G54" s="53"/>
      <c r="H54" s="53"/>
      <c r="I54" s="53"/>
    </row>
    <row r="55" spans="1:14">
      <c r="A55" s="61" t="s">
        <v>133</v>
      </c>
      <c r="B55" s="62">
        <f>[3]stażysta!N50</f>
        <v>0</v>
      </c>
      <c r="C55" s="63">
        <f>[3]kontraktowy!N50</f>
        <v>0</v>
      </c>
      <c r="D55" s="63">
        <f>[3]mianowany!N50</f>
        <v>0</v>
      </c>
      <c r="E55" s="77">
        <f>[3]dyplomowany!N50</f>
        <v>0</v>
      </c>
      <c r="F55" s="53"/>
      <c r="G55" s="53"/>
      <c r="H55" s="53"/>
      <c r="I55" s="53"/>
    </row>
    <row r="56" spans="1:14" ht="25.5" customHeight="1">
      <c r="A56" s="61" t="s">
        <v>134</v>
      </c>
      <c r="B56" s="62">
        <f>[3]stażysta!N51</f>
        <v>0</v>
      </c>
      <c r="C56" s="63">
        <f>[3]kontraktowy!N51</f>
        <v>0</v>
      </c>
      <c r="D56" s="63">
        <f>[3]mianowany!N51</f>
        <v>34676.79</v>
      </c>
      <c r="E56" s="77">
        <f>[3]dyplomowany!N51</f>
        <v>0</v>
      </c>
      <c r="F56" s="53"/>
      <c r="G56" s="53"/>
      <c r="H56" s="53"/>
      <c r="I56" s="53"/>
    </row>
    <row r="57" spans="1:14" ht="38.25" customHeight="1">
      <c r="A57" s="61" t="s">
        <v>135</v>
      </c>
      <c r="B57" s="62">
        <f>[3]stażysta!N52</f>
        <v>0</v>
      </c>
      <c r="C57" s="63">
        <f>[3]kontraktowy!N52</f>
        <v>0</v>
      </c>
      <c r="D57" s="63">
        <f>[3]mianowany!N52</f>
        <v>0</v>
      </c>
      <c r="E57" s="77">
        <f>[3]dyplomowany!N52</f>
        <v>13481.3</v>
      </c>
      <c r="F57" s="53"/>
      <c r="G57" s="53"/>
      <c r="H57" s="53"/>
      <c r="I57" s="53"/>
    </row>
    <row r="58" spans="1:14" ht="38.25" customHeight="1">
      <c r="A58" s="61" t="s">
        <v>54</v>
      </c>
      <c r="B58" s="62">
        <f>[3]stażysta!N53</f>
        <v>0</v>
      </c>
      <c r="C58" s="63">
        <f>[3]kontraktowy!N53</f>
        <v>0</v>
      </c>
      <c r="D58" s="63">
        <f>[3]mianowany!N53</f>
        <v>0</v>
      </c>
      <c r="E58" s="77">
        <f>[3]dyplomowany!N53</f>
        <v>0</v>
      </c>
      <c r="F58" s="53"/>
      <c r="G58" s="53"/>
      <c r="H58" s="53"/>
      <c r="I58" s="53"/>
    </row>
    <row r="59" spans="1:14" ht="38.25" customHeight="1">
      <c r="A59" s="61" t="s">
        <v>136</v>
      </c>
      <c r="B59" s="62">
        <f>[3]stażysta!N54</f>
        <v>10195.15</v>
      </c>
      <c r="C59" s="63">
        <f>[3]kontraktowy!N54</f>
        <v>21736.909999999996</v>
      </c>
      <c r="D59" s="63">
        <f>[3]mianowany!N54</f>
        <v>66779.950000000012</v>
      </c>
      <c r="E59" s="77">
        <f>[3]dyplomowany!N54</f>
        <v>215961.25000000003</v>
      </c>
      <c r="F59" s="53"/>
      <c r="G59" s="53"/>
      <c r="H59" s="53"/>
      <c r="I59" s="53"/>
    </row>
    <row r="60" spans="1:14">
      <c r="A60" s="61" t="s">
        <v>137</v>
      </c>
      <c r="B60" s="62">
        <f>[3]stażysta!N55</f>
        <v>8343.66</v>
      </c>
      <c r="C60" s="63">
        <f>[3]kontraktowy!N55</f>
        <v>14660.639999999998</v>
      </c>
      <c r="D60" s="63">
        <f>[3]mianowany!N55</f>
        <v>48314.479999999989</v>
      </c>
      <c r="E60" s="77">
        <f>[3]dyplomowany!N55</f>
        <v>96985.75</v>
      </c>
      <c r="F60" s="53"/>
      <c r="G60" s="53"/>
      <c r="H60" s="53"/>
      <c r="I60" s="53"/>
    </row>
    <row r="61" spans="1:14">
      <c r="A61" s="79"/>
      <c r="B61" s="217"/>
      <c r="C61" s="217"/>
      <c r="D61" s="217"/>
      <c r="E61" s="217"/>
      <c r="F61" s="53"/>
      <c r="G61" s="53"/>
      <c r="H61" s="53"/>
      <c r="I61" s="53"/>
    </row>
    <row r="62" spans="1:14">
      <c r="A62" s="79" t="s">
        <v>80</v>
      </c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1"/>
    </row>
    <row r="63" spans="1:14">
      <c r="A63" s="79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1"/>
    </row>
    <row r="64" spans="1:14" ht="16.5" customHeight="1">
      <c r="A64" s="469" t="s">
        <v>81</v>
      </c>
      <c r="B64" s="469"/>
      <c r="C64" s="469"/>
      <c r="D64" s="469"/>
      <c r="E64" s="469"/>
      <c r="F64" s="469"/>
      <c r="G64" s="469"/>
      <c r="H64" s="469"/>
      <c r="I64" s="469"/>
      <c r="J64" s="469"/>
      <c r="K64" s="469"/>
      <c r="L64" s="469"/>
      <c r="M64" s="469"/>
      <c r="N64" s="469"/>
    </row>
    <row r="65" spans="1:14" ht="16.5" customHeight="1">
      <c r="A65" s="467" t="s">
        <v>82</v>
      </c>
      <c r="B65" s="467"/>
      <c r="C65" s="467"/>
      <c r="D65" s="467"/>
      <c r="E65" s="467"/>
      <c r="F65" s="79"/>
      <c r="G65" s="79"/>
      <c r="H65" s="79"/>
      <c r="I65" s="79"/>
      <c r="J65" s="79"/>
      <c r="K65" s="79"/>
      <c r="L65" s="79"/>
      <c r="M65" s="79"/>
      <c r="N65" s="79"/>
    </row>
    <row r="66" spans="1:14" ht="12.75" customHeight="1">
      <c r="A66" s="467" t="s">
        <v>83</v>
      </c>
      <c r="B66" s="467"/>
      <c r="C66" s="467"/>
      <c r="D66" s="467"/>
      <c r="E66" s="467"/>
      <c r="F66" s="467"/>
      <c r="G66" s="467"/>
      <c r="H66" s="467"/>
      <c r="I66" s="467"/>
      <c r="J66" s="467"/>
      <c r="K66" s="467"/>
      <c r="L66" s="467"/>
      <c r="M66" s="467"/>
      <c r="N66" s="467"/>
    </row>
    <row r="67" spans="1:14">
      <c r="A67" s="82" t="s">
        <v>84</v>
      </c>
    </row>
    <row r="68" spans="1:14">
      <c r="A68" s="82" t="s">
        <v>85</v>
      </c>
    </row>
    <row r="69" spans="1:14">
      <c r="A69" s="218"/>
    </row>
    <row r="70" spans="1:14">
      <c r="A70" s="67"/>
      <c r="D70" s="68" t="s">
        <v>58</v>
      </c>
    </row>
    <row r="71" spans="1:14">
      <c r="A71" s="219" t="s">
        <v>153</v>
      </c>
      <c r="D71" s="4" t="s">
        <v>60</v>
      </c>
    </row>
    <row r="72" spans="1:14">
      <c r="A72" s="219" t="s">
        <v>138</v>
      </c>
    </row>
  </sheetData>
  <sheetProtection selectLockedCells="1" selectUnlockedCells="1"/>
  <mergeCells count="13">
    <mergeCell ref="A65:E65"/>
    <mergeCell ref="A66:N66"/>
    <mergeCell ref="A3:E3"/>
    <mergeCell ref="A5:E5"/>
    <mergeCell ref="B6:E6"/>
    <mergeCell ref="A9:E9"/>
    <mergeCell ref="A10:A12"/>
    <mergeCell ref="B10:E10"/>
    <mergeCell ref="B11:E11"/>
    <mergeCell ref="A30:E31"/>
    <mergeCell ref="A33:A34"/>
    <mergeCell ref="B33:E33"/>
    <mergeCell ref="A64:N64"/>
  </mergeCells>
  <phoneticPr fontId="13" type="noConversion"/>
  <dataValidations disablePrompts="1" count="2">
    <dataValidation type="whole" operator="greaterThan" allowBlank="1" showErrorMessage="1" errorTitle="błąd danych" error="należy wpisać dane liczbowe" sqref="E8">
      <formula1>2008</formula1>
      <formula2>0</formula2>
    </dataValidation>
    <dataValidation type="decimal" operator="greaterThanOrEqual" allowBlank="1" showErrorMessage="1" errorTitle="błąd danych" error="należy wpisać wartość liczbową" sqref="B62:M63">
      <formula1>0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theme="0"/>
  </sheetPr>
  <dimension ref="A1:I64"/>
  <sheetViews>
    <sheetView topLeftCell="A13" zoomScale="110" zoomScaleNormal="110" workbookViewId="0">
      <selection activeCell="H30" sqref="H30"/>
    </sheetView>
  </sheetViews>
  <sheetFormatPr defaultRowHeight="12.75"/>
  <cols>
    <col min="1" max="1" width="30" customWidth="1"/>
    <col min="2" max="5" width="14.5703125" customWidth="1"/>
    <col min="7" max="7" width="10.140625" bestFit="1" customWidth="1"/>
    <col min="8" max="8" width="15.42578125" customWidth="1"/>
    <col min="9" max="9" width="10.140625" bestFit="1" customWidth="1"/>
  </cols>
  <sheetData>
    <row r="1" spans="1:6" ht="18">
      <c r="A1" s="1" t="s">
        <v>0</v>
      </c>
      <c r="E1" s="2"/>
    </row>
    <row r="2" spans="1:6" ht="18">
      <c r="A2" s="3"/>
      <c r="E2" s="2"/>
    </row>
    <row r="3" spans="1:6" ht="46.5" customHeight="1">
      <c r="A3" s="420" t="s">
        <v>1</v>
      </c>
      <c r="B3" s="420"/>
      <c r="C3" s="420"/>
      <c r="D3" s="420"/>
      <c r="E3" s="420"/>
    </row>
    <row r="4" spans="1:6">
      <c r="A4" s="139" t="s">
        <v>2</v>
      </c>
      <c r="B4" s="5"/>
      <c r="C4" s="5"/>
      <c r="D4" s="5"/>
      <c r="E4" s="6"/>
    </row>
    <row r="5" spans="1:6" ht="31.5" customHeight="1">
      <c r="A5" s="453" t="s">
        <v>114</v>
      </c>
      <c r="B5" s="454"/>
      <c r="C5" s="454"/>
      <c r="D5" s="454"/>
      <c r="E5" s="455"/>
    </row>
    <row r="6" spans="1:6" ht="20.25" customHeight="1">
      <c r="A6" s="140" t="s">
        <v>3</v>
      </c>
      <c r="B6" s="456" t="s">
        <v>115</v>
      </c>
      <c r="C6" s="456"/>
      <c r="D6" s="456"/>
      <c r="E6" s="456"/>
    </row>
    <row r="7" spans="1:6" ht="15">
      <c r="A7" s="141"/>
      <c r="B7" s="9"/>
      <c r="C7" s="9"/>
      <c r="D7" s="9"/>
      <c r="E7" s="9"/>
    </row>
    <row r="8" spans="1:6" ht="14.25" customHeight="1">
      <c r="A8" s="10" t="s">
        <v>4</v>
      </c>
      <c r="B8" s="5"/>
      <c r="C8" s="5"/>
      <c r="D8" s="142" t="s">
        <v>5</v>
      </c>
      <c r="E8" s="214">
        <v>2017</v>
      </c>
    </row>
    <row r="9" spans="1:6" ht="81" customHeight="1" thickBot="1">
      <c r="A9" s="457" t="s">
        <v>101</v>
      </c>
      <c r="B9" s="457"/>
      <c r="C9" s="457"/>
      <c r="D9" s="457"/>
      <c r="E9" s="457"/>
    </row>
    <row r="10" spans="1:6">
      <c r="A10" s="458" t="s">
        <v>7</v>
      </c>
      <c r="B10" s="461" t="s">
        <v>8</v>
      </c>
      <c r="C10" s="462"/>
      <c r="D10" s="462"/>
      <c r="E10" s="463"/>
    </row>
    <row r="11" spans="1:6">
      <c r="A11" s="459"/>
      <c r="B11" s="464" t="s">
        <v>9</v>
      </c>
      <c r="C11" s="464"/>
      <c r="D11" s="464"/>
      <c r="E11" s="465"/>
    </row>
    <row r="12" spans="1:6" ht="33.75" customHeight="1" thickBot="1">
      <c r="A12" s="460"/>
      <c r="B12" s="143" t="s">
        <v>10</v>
      </c>
      <c r="C12" s="144" t="s">
        <v>11</v>
      </c>
      <c r="D12" s="144" t="s">
        <v>12</v>
      </c>
      <c r="E12" s="145" t="s">
        <v>13</v>
      </c>
    </row>
    <row r="13" spans="1:6">
      <c r="A13" s="146" t="s">
        <v>14</v>
      </c>
      <c r="B13" s="147">
        <v>0</v>
      </c>
      <c r="C13" s="148">
        <v>1</v>
      </c>
      <c r="D13" s="148">
        <v>7</v>
      </c>
      <c r="E13" s="149">
        <v>4.5999999999999996</v>
      </c>
      <c r="F13" s="20">
        <f>COUNT(B13:E13)</f>
        <v>4</v>
      </c>
    </row>
    <row r="14" spans="1:6">
      <c r="A14" s="150" t="s">
        <v>15</v>
      </c>
      <c r="B14" s="151">
        <v>0</v>
      </c>
      <c r="C14" s="152">
        <v>1</v>
      </c>
      <c r="D14" s="152">
        <v>7</v>
      </c>
      <c r="E14" s="153">
        <v>4.5999999999999996</v>
      </c>
      <c r="F14" s="20">
        <f t="shared" ref="F14:F24" si="0">COUNT(B14:E14)</f>
        <v>4</v>
      </c>
    </row>
    <row r="15" spans="1:6">
      <c r="A15" s="150" t="s">
        <v>16</v>
      </c>
      <c r="B15" s="151">
        <v>0</v>
      </c>
      <c r="C15" s="152">
        <v>1</v>
      </c>
      <c r="D15" s="152">
        <v>7</v>
      </c>
      <c r="E15" s="153">
        <v>4.5999999999999996</v>
      </c>
      <c r="F15" s="20">
        <f t="shared" si="0"/>
        <v>4</v>
      </c>
    </row>
    <row r="16" spans="1:6">
      <c r="A16" s="150" t="s">
        <v>17</v>
      </c>
      <c r="B16" s="151">
        <v>0</v>
      </c>
      <c r="C16" s="152">
        <v>1</v>
      </c>
      <c r="D16" s="152">
        <v>5</v>
      </c>
      <c r="E16" s="153">
        <v>4.5999999999999996</v>
      </c>
      <c r="F16" s="20">
        <f t="shared" si="0"/>
        <v>4</v>
      </c>
    </row>
    <row r="17" spans="1:6">
      <c r="A17" s="150" t="s">
        <v>18</v>
      </c>
      <c r="B17" s="151">
        <v>0</v>
      </c>
      <c r="C17" s="152">
        <v>1</v>
      </c>
      <c r="D17" s="152">
        <v>5</v>
      </c>
      <c r="E17" s="153">
        <v>4.5999999999999996</v>
      </c>
      <c r="F17" s="20">
        <f t="shared" si="0"/>
        <v>4</v>
      </c>
    </row>
    <row r="18" spans="1:6">
      <c r="A18" s="150" t="s">
        <v>19</v>
      </c>
      <c r="B18" s="151">
        <v>0</v>
      </c>
      <c r="C18" s="152">
        <v>1</v>
      </c>
      <c r="D18" s="152">
        <v>5</v>
      </c>
      <c r="E18" s="153">
        <v>4.5999999999999996</v>
      </c>
      <c r="F18" s="20">
        <f t="shared" si="0"/>
        <v>4</v>
      </c>
    </row>
    <row r="19" spans="1:6">
      <c r="A19" s="150" t="s">
        <v>20</v>
      </c>
      <c r="B19" s="151">
        <v>0</v>
      </c>
      <c r="C19" s="152">
        <v>1</v>
      </c>
      <c r="D19" s="152">
        <v>5</v>
      </c>
      <c r="E19" s="153">
        <v>4.5999999999999996</v>
      </c>
      <c r="F19" s="20">
        <f t="shared" si="0"/>
        <v>4</v>
      </c>
    </row>
    <row r="20" spans="1:6">
      <c r="A20" s="150" t="s">
        <v>21</v>
      </c>
      <c r="B20" s="151">
        <v>0</v>
      </c>
      <c r="C20" s="152">
        <v>1</v>
      </c>
      <c r="D20" s="152">
        <v>5</v>
      </c>
      <c r="E20" s="153">
        <v>4.5999999999999996</v>
      </c>
      <c r="F20" s="20">
        <f t="shared" si="0"/>
        <v>4</v>
      </c>
    </row>
    <row r="21" spans="1:6">
      <c r="A21" s="150" t="s">
        <v>22</v>
      </c>
      <c r="B21" s="151">
        <v>1</v>
      </c>
      <c r="C21" s="152">
        <v>1</v>
      </c>
      <c r="D21" s="152">
        <v>4.5</v>
      </c>
      <c r="E21" s="153">
        <v>5</v>
      </c>
      <c r="F21" s="20">
        <f t="shared" si="0"/>
        <v>4</v>
      </c>
    </row>
    <row r="22" spans="1:6">
      <c r="A22" s="150" t="s">
        <v>23</v>
      </c>
      <c r="B22" s="151">
        <v>1</v>
      </c>
      <c r="C22" s="152">
        <v>1</v>
      </c>
      <c r="D22" s="152">
        <v>4.5</v>
      </c>
      <c r="E22" s="153">
        <v>5</v>
      </c>
      <c r="F22" s="20">
        <f t="shared" si="0"/>
        <v>4</v>
      </c>
    </row>
    <row r="23" spans="1:6">
      <c r="A23" s="150" t="s">
        <v>24</v>
      </c>
      <c r="B23" s="151">
        <v>1</v>
      </c>
      <c r="C23" s="152">
        <v>1</v>
      </c>
      <c r="D23" s="152">
        <v>4.5</v>
      </c>
      <c r="E23" s="153">
        <v>5</v>
      </c>
      <c r="F23" s="20">
        <f t="shared" si="0"/>
        <v>4</v>
      </c>
    </row>
    <row r="24" spans="1:6" ht="13.5" thickBot="1">
      <c r="A24" s="154" t="s">
        <v>25</v>
      </c>
      <c r="B24" s="155">
        <v>1</v>
      </c>
      <c r="C24" s="156">
        <v>1</v>
      </c>
      <c r="D24" s="156">
        <v>4.5</v>
      </c>
      <c r="E24" s="157">
        <v>5</v>
      </c>
      <c r="F24" s="20">
        <f t="shared" si="0"/>
        <v>4</v>
      </c>
    </row>
    <row r="25" spans="1:6" ht="13.5" thickBot="1">
      <c r="A25" s="158"/>
      <c r="B25" s="159"/>
      <c r="C25" s="159"/>
      <c r="D25" s="159"/>
      <c r="E25" s="159"/>
      <c r="F25" s="20"/>
    </row>
    <row r="26" spans="1:6" s="34" customFormat="1">
      <c r="A26" s="160" t="s">
        <v>26</v>
      </c>
      <c r="B26" s="161">
        <v>0</v>
      </c>
      <c r="C26" s="162">
        <v>1</v>
      </c>
      <c r="D26" s="162">
        <v>5.75</v>
      </c>
      <c r="E26" s="163">
        <v>4.6000000000000005</v>
      </c>
      <c r="F26" s="20"/>
    </row>
    <row r="27" spans="1:6" s="34" customFormat="1">
      <c r="A27" s="164" t="s">
        <v>27</v>
      </c>
      <c r="B27" s="165">
        <v>1</v>
      </c>
      <c r="C27" s="166">
        <v>1</v>
      </c>
      <c r="D27" s="166">
        <v>4.5</v>
      </c>
      <c r="E27" s="167">
        <v>5</v>
      </c>
      <c r="F27" s="20"/>
    </row>
    <row r="28" spans="1:6" ht="13.5" thickBot="1">
      <c r="A28" s="168" t="s">
        <v>28</v>
      </c>
      <c r="B28" s="169">
        <v>0.33</v>
      </c>
      <c r="C28" s="170">
        <v>1</v>
      </c>
      <c r="D28" s="170">
        <v>5.33</v>
      </c>
      <c r="E28" s="171">
        <v>4.7300000000000004</v>
      </c>
      <c r="F28" s="20"/>
    </row>
    <row r="29" spans="1:6">
      <c r="A29" s="41"/>
    </row>
    <row r="30" spans="1:6">
      <c r="A30" s="448" t="s">
        <v>29</v>
      </c>
      <c r="B30" s="448"/>
      <c r="C30" s="448"/>
      <c r="D30" s="448"/>
      <c r="E30" s="448"/>
    </row>
    <row r="31" spans="1:6" ht="24" customHeight="1">
      <c r="A31" s="448"/>
      <c r="B31" s="448"/>
      <c r="C31" s="448"/>
      <c r="D31" s="448"/>
      <c r="E31" s="448"/>
    </row>
    <row r="32" spans="1:6" ht="13.5" thickBot="1">
      <c r="A32" s="42"/>
      <c r="B32" s="42"/>
      <c r="C32" s="42"/>
      <c r="D32" s="42"/>
      <c r="E32" s="42"/>
    </row>
    <row r="33" spans="1:9">
      <c r="A33" s="449" t="s">
        <v>30</v>
      </c>
      <c r="B33" s="451" t="s">
        <v>9</v>
      </c>
      <c r="C33" s="451"/>
      <c r="D33" s="451"/>
      <c r="E33" s="452"/>
    </row>
    <row r="34" spans="1:9" ht="24.75" thickBot="1">
      <c r="A34" s="450"/>
      <c r="B34" s="172" t="s">
        <v>10</v>
      </c>
      <c r="C34" s="173" t="s">
        <v>11</v>
      </c>
      <c r="D34" s="173" t="s">
        <v>12</v>
      </c>
      <c r="E34" s="174" t="s">
        <v>13</v>
      </c>
    </row>
    <row r="35" spans="1:9" ht="26.25" customHeight="1">
      <c r="A35" s="175" t="s">
        <v>31</v>
      </c>
      <c r="B35" s="176">
        <v>11016</v>
      </c>
      <c r="C35" s="177">
        <v>51674.67</v>
      </c>
      <c r="D35" s="177">
        <v>287623.5</v>
      </c>
      <c r="E35" s="178">
        <v>312250.83999999997</v>
      </c>
    </row>
    <row r="36" spans="1:9" ht="15" customHeight="1">
      <c r="A36" s="179" t="s">
        <v>32</v>
      </c>
      <c r="B36" s="180">
        <v>9176</v>
      </c>
      <c r="C36" s="137">
        <v>28332</v>
      </c>
      <c r="D36" s="137">
        <v>155300</v>
      </c>
      <c r="E36" s="181">
        <v>177740</v>
      </c>
      <c r="F36" s="53"/>
      <c r="G36" s="53"/>
      <c r="H36" s="53"/>
      <c r="I36" s="53"/>
    </row>
    <row r="37" spans="1:9" ht="48" thickBot="1">
      <c r="A37" s="182" t="s">
        <v>33</v>
      </c>
      <c r="B37" s="183">
        <v>1840</v>
      </c>
      <c r="C37" s="184">
        <v>23342.67</v>
      </c>
      <c r="D37" s="184">
        <v>132323.5</v>
      </c>
      <c r="E37" s="185">
        <v>134510.84</v>
      </c>
      <c r="F37" s="53"/>
      <c r="G37" s="53"/>
      <c r="H37" s="53"/>
      <c r="I37" s="53"/>
    </row>
    <row r="38" spans="1:9">
      <c r="A38" s="186" t="s">
        <v>34</v>
      </c>
      <c r="B38" s="187"/>
      <c r="C38" s="188"/>
      <c r="D38" s="188"/>
      <c r="E38" s="189"/>
      <c r="F38" s="53"/>
      <c r="G38" s="53"/>
      <c r="H38" s="53"/>
      <c r="I38" s="53"/>
    </row>
    <row r="39" spans="1:9">
      <c r="A39" s="190" t="s">
        <v>35</v>
      </c>
      <c r="B39" s="191">
        <v>0</v>
      </c>
      <c r="C39" s="138">
        <v>4533.12</v>
      </c>
      <c r="D39" s="138">
        <v>27949.64</v>
      </c>
      <c r="E39" s="192">
        <v>33217.74</v>
      </c>
      <c r="F39" s="53"/>
      <c r="G39" s="53"/>
      <c r="H39" s="53"/>
      <c r="I39" s="53"/>
    </row>
    <row r="40" spans="1:9" ht="25.5">
      <c r="A40" s="190" t="s">
        <v>36</v>
      </c>
      <c r="B40" s="191">
        <v>0</v>
      </c>
      <c r="C40" s="138">
        <v>0</v>
      </c>
      <c r="D40" s="138">
        <v>0</v>
      </c>
      <c r="E40" s="192">
        <v>9600</v>
      </c>
      <c r="F40" s="53"/>
      <c r="G40" s="53"/>
      <c r="H40" s="53"/>
      <c r="I40" s="53"/>
    </row>
    <row r="41" spans="1:9">
      <c r="A41" s="190" t="s">
        <v>37</v>
      </c>
      <c r="B41" s="191">
        <v>0</v>
      </c>
      <c r="C41" s="138">
        <v>0</v>
      </c>
      <c r="D41" s="138">
        <v>0</v>
      </c>
      <c r="E41" s="192">
        <v>0</v>
      </c>
      <c r="F41" s="53"/>
      <c r="G41" s="53"/>
      <c r="H41" s="53"/>
      <c r="I41" s="53"/>
    </row>
    <row r="42" spans="1:9">
      <c r="A42" s="190" t="s">
        <v>38</v>
      </c>
      <c r="B42" s="191">
        <v>0</v>
      </c>
      <c r="C42" s="138">
        <v>960</v>
      </c>
      <c r="D42" s="138">
        <v>4640</v>
      </c>
      <c r="E42" s="192">
        <v>2240</v>
      </c>
      <c r="F42" s="53"/>
      <c r="G42" s="53"/>
      <c r="H42" s="53"/>
      <c r="I42" s="53"/>
    </row>
    <row r="43" spans="1:9" ht="25.5">
      <c r="A43" s="190" t="s">
        <v>39</v>
      </c>
      <c r="B43" s="191">
        <v>0</v>
      </c>
      <c r="C43" s="138">
        <v>0</v>
      </c>
      <c r="D43" s="138">
        <v>0</v>
      </c>
      <c r="E43" s="192">
        <v>0</v>
      </c>
      <c r="F43" s="53"/>
      <c r="G43" s="53"/>
      <c r="H43" s="53"/>
      <c r="I43" s="53"/>
    </row>
    <row r="44" spans="1:9">
      <c r="A44" s="190" t="s">
        <v>40</v>
      </c>
      <c r="B44" s="191">
        <v>0</v>
      </c>
      <c r="C44" s="138">
        <v>0</v>
      </c>
      <c r="D44" s="138">
        <v>0</v>
      </c>
      <c r="E44" s="192">
        <v>0</v>
      </c>
      <c r="F44" s="53"/>
      <c r="G44" s="53"/>
      <c r="H44" s="53"/>
      <c r="I44" s="53"/>
    </row>
    <row r="45" spans="1:9">
      <c r="A45" s="190" t="s">
        <v>41</v>
      </c>
      <c r="B45" s="191">
        <v>1320</v>
      </c>
      <c r="C45" s="138">
        <v>3960</v>
      </c>
      <c r="D45" s="138">
        <v>20790</v>
      </c>
      <c r="E45" s="192">
        <v>18624</v>
      </c>
      <c r="F45" s="53"/>
      <c r="G45" s="53"/>
      <c r="H45" s="53"/>
      <c r="I45" s="53"/>
    </row>
    <row r="46" spans="1:9">
      <c r="A46" s="190" t="s">
        <v>42</v>
      </c>
      <c r="B46" s="191">
        <v>520</v>
      </c>
      <c r="C46" s="138">
        <v>1560</v>
      </c>
      <c r="D46" s="138">
        <v>8060</v>
      </c>
      <c r="E46" s="192">
        <v>7336</v>
      </c>
      <c r="F46" s="53"/>
      <c r="G46" s="53"/>
      <c r="H46" s="53"/>
      <c r="I46" s="53"/>
    </row>
    <row r="47" spans="1:9" ht="25.5">
      <c r="A47" s="190" t="s">
        <v>43</v>
      </c>
      <c r="B47" s="191">
        <v>0</v>
      </c>
      <c r="C47" s="138">
        <v>0</v>
      </c>
      <c r="D47" s="138">
        <v>0</v>
      </c>
      <c r="E47" s="192">
        <v>0</v>
      </c>
      <c r="F47" s="53"/>
      <c r="G47" s="53"/>
      <c r="H47" s="53"/>
      <c r="I47" s="53"/>
    </row>
    <row r="48" spans="1:9">
      <c r="A48" s="190" t="s">
        <v>44</v>
      </c>
      <c r="B48" s="191">
        <v>0</v>
      </c>
      <c r="C48" s="138">
        <v>352</v>
      </c>
      <c r="D48" s="138">
        <v>1747</v>
      </c>
      <c r="E48" s="192">
        <v>4980</v>
      </c>
      <c r="F48" s="53"/>
      <c r="G48" s="53"/>
      <c r="H48" s="53"/>
      <c r="I48" s="53"/>
    </row>
    <row r="49" spans="1:9">
      <c r="A49" s="190" t="s">
        <v>45</v>
      </c>
      <c r="B49" s="191">
        <v>0</v>
      </c>
      <c r="C49" s="138">
        <v>0</v>
      </c>
      <c r="D49" s="138">
        <v>0</v>
      </c>
      <c r="E49" s="192">
        <v>0</v>
      </c>
      <c r="F49" s="53"/>
      <c r="G49" s="53"/>
      <c r="H49" s="53"/>
      <c r="I49" s="53"/>
    </row>
    <row r="50" spans="1:9">
      <c r="A50" s="190" t="s">
        <v>46</v>
      </c>
      <c r="B50" s="191">
        <v>0</v>
      </c>
      <c r="C50" s="138">
        <v>0</v>
      </c>
      <c r="D50" s="138">
        <v>0</v>
      </c>
      <c r="E50" s="192">
        <v>0</v>
      </c>
      <c r="F50" s="53"/>
      <c r="G50" s="53"/>
      <c r="H50" s="53"/>
      <c r="I50" s="53"/>
    </row>
    <row r="51" spans="1:9" ht="25.5">
      <c r="A51" s="190" t="s">
        <v>47</v>
      </c>
      <c r="B51" s="191">
        <v>0</v>
      </c>
      <c r="C51" s="138">
        <v>0</v>
      </c>
      <c r="D51" s="138">
        <v>0</v>
      </c>
      <c r="E51" s="192">
        <v>0</v>
      </c>
      <c r="F51" s="53"/>
      <c r="G51" s="53"/>
      <c r="H51" s="53"/>
      <c r="I51" s="53"/>
    </row>
    <row r="52" spans="1:9">
      <c r="A52" s="190" t="s">
        <v>48</v>
      </c>
      <c r="B52" s="191">
        <v>0</v>
      </c>
      <c r="C52" s="138">
        <v>0</v>
      </c>
      <c r="D52" s="138">
        <v>0</v>
      </c>
      <c r="E52" s="192">
        <v>0</v>
      </c>
      <c r="F52" s="53"/>
      <c r="G52" s="53"/>
      <c r="H52" s="53"/>
      <c r="I52" s="53"/>
    </row>
    <row r="53" spans="1:9">
      <c r="A53" s="190" t="s">
        <v>49</v>
      </c>
      <c r="B53" s="191">
        <v>0</v>
      </c>
      <c r="C53" s="138">
        <v>0</v>
      </c>
      <c r="D53" s="138">
        <v>0</v>
      </c>
      <c r="E53" s="192">
        <v>0</v>
      </c>
      <c r="F53" s="53"/>
      <c r="G53" s="53"/>
      <c r="H53" s="53"/>
      <c r="I53" s="53"/>
    </row>
    <row r="54" spans="1:9" ht="25.5">
      <c r="A54" s="190" t="s">
        <v>50</v>
      </c>
      <c r="B54" s="191">
        <v>0</v>
      </c>
      <c r="C54" s="138">
        <v>0</v>
      </c>
      <c r="D54" s="138">
        <v>4800</v>
      </c>
      <c r="E54" s="192">
        <v>2760</v>
      </c>
      <c r="F54" s="53"/>
      <c r="G54" s="53"/>
      <c r="H54" s="53"/>
      <c r="I54" s="53"/>
    </row>
    <row r="55" spans="1:9">
      <c r="A55" s="190" t="s">
        <v>51</v>
      </c>
      <c r="B55" s="191">
        <v>0</v>
      </c>
      <c r="C55" s="138">
        <v>0</v>
      </c>
      <c r="D55" s="138">
        <v>0</v>
      </c>
      <c r="E55" s="192">
        <v>0</v>
      </c>
      <c r="F55" s="53"/>
      <c r="G55" s="53"/>
      <c r="H55" s="53"/>
      <c r="I55" s="53"/>
    </row>
    <row r="56" spans="1:9" ht="25.5">
      <c r="A56" s="190" t="s">
        <v>52</v>
      </c>
      <c r="B56" s="191">
        <v>0</v>
      </c>
      <c r="C56" s="138">
        <v>0</v>
      </c>
      <c r="D56" s="138">
        <v>0</v>
      </c>
      <c r="E56" s="192">
        <v>0</v>
      </c>
      <c r="F56" s="53"/>
      <c r="G56" s="53"/>
      <c r="H56" s="53"/>
      <c r="I56" s="53"/>
    </row>
    <row r="57" spans="1:9" ht="38.25">
      <c r="A57" s="190" t="s">
        <v>53</v>
      </c>
      <c r="B57" s="191">
        <v>0</v>
      </c>
      <c r="C57" s="138">
        <v>0</v>
      </c>
      <c r="D57" s="138">
        <v>0</v>
      </c>
      <c r="E57" s="192">
        <v>0</v>
      </c>
      <c r="F57" s="53"/>
      <c r="G57" s="53"/>
      <c r="H57" s="53"/>
      <c r="I57" s="53"/>
    </row>
    <row r="58" spans="1:9" ht="38.25">
      <c r="A58" s="190" t="s">
        <v>54</v>
      </c>
      <c r="B58" s="191">
        <v>0</v>
      </c>
      <c r="C58" s="138">
        <v>0</v>
      </c>
      <c r="D58" s="138">
        <v>0</v>
      </c>
      <c r="E58" s="192">
        <v>0</v>
      </c>
      <c r="F58" s="53"/>
      <c r="G58" s="53"/>
      <c r="H58" s="53"/>
      <c r="I58" s="53"/>
    </row>
    <row r="59" spans="1:9" ht="37.5" customHeight="1">
      <c r="A59" s="190" t="s">
        <v>55</v>
      </c>
      <c r="B59" s="191">
        <v>0</v>
      </c>
      <c r="C59" s="138">
        <v>8669</v>
      </c>
      <c r="D59" s="138">
        <v>38340.92</v>
      </c>
      <c r="E59" s="192">
        <v>30342.94</v>
      </c>
      <c r="F59" s="53"/>
      <c r="G59" s="53"/>
      <c r="H59" s="53"/>
      <c r="I59" s="53"/>
    </row>
    <row r="60" spans="1:9" ht="15.75" customHeight="1" thickBot="1">
      <c r="A60" s="193" t="s">
        <v>56</v>
      </c>
      <c r="B60" s="194">
        <v>0</v>
      </c>
      <c r="C60" s="195">
        <v>3308.55</v>
      </c>
      <c r="D60" s="195">
        <v>25995.94</v>
      </c>
      <c r="E60" s="196">
        <v>25410.16</v>
      </c>
      <c r="F60" s="53"/>
      <c r="G60" s="53"/>
      <c r="H60" s="53"/>
      <c r="I60" s="53"/>
    </row>
    <row r="63" spans="1:9">
      <c r="A63" s="197" t="s">
        <v>155</v>
      </c>
      <c r="D63" s="198"/>
    </row>
    <row r="64" spans="1:9">
      <c r="A64" s="199" t="s">
        <v>59</v>
      </c>
      <c r="D64" s="139" t="s">
        <v>60</v>
      </c>
    </row>
  </sheetData>
  <sheetProtection selectLockedCells="1" selectUnlockedCells="1"/>
  <protectedRanges>
    <protectedRange password="C450" sqref="A8" name="Zakres1_1"/>
  </protectedRanges>
  <mergeCells count="10">
    <mergeCell ref="A30:E31"/>
    <mergeCell ref="A33:A34"/>
    <mergeCell ref="B33:E33"/>
    <mergeCell ref="A3:E3"/>
    <mergeCell ref="A5:E5"/>
    <mergeCell ref="B6:E6"/>
    <mergeCell ref="A9:E9"/>
    <mergeCell ref="A10:A12"/>
    <mergeCell ref="B10:E10"/>
    <mergeCell ref="B11:E11"/>
  </mergeCells>
  <phoneticPr fontId="13" type="noConversion"/>
  <conditionalFormatting sqref="A13:A24">
    <cfRule type="expression" dxfId="19" priority="5" stopIfTrue="1">
      <formula>AND(F13&gt;0,F13&lt;4)</formula>
    </cfRule>
    <cfRule type="expression" dxfId="18" priority="6" stopIfTrue="1">
      <formula>(F13=4)</formula>
    </cfRule>
  </conditionalFormatting>
  <conditionalFormatting sqref="A13:A24">
    <cfRule type="expression" dxfId="17" priority="3" stopIfTrue="1">
      <formula>AND(F13&gt;0,F13&lt;4)</formula>
    </cfRule>
    <cfRule type="expression" dxfId="16" priority="4" stopIfTrue="1">
      <formula>(F13=4)</formula>
    </cfRule>
  </conditionalFormatting>
  <conditionalFormatting sqref="A13:A24">
    <cfRule type="expression" dxfId="15" priority="1" stopIfTrue="1">
      <formula>AND(F13&gt;0,F13&lt;4)</formula>
    </cfRule>
    <cfRule type="expression" dxfId="14" priority="2" stopIfTrue="1">
      <formula>(F13=4)</formula>
    </cfRule>
  </conditionalFormatting>
  <dataValidations count="1">
    <dataValidation type="whole" operator="greaterThan" allowBlank="1" showInputMessage="1" showErrorMessage="1" errorTitle="błąd danych" error="należy wpisać dane liczbowe" sqref="E8">
      <formula1>2008</formula1>
    </dataValidation>
  </dataValidation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64"/>
  <sheetViews>
    <sheetView topLeftCell="A10" zoomScale="110" zoomScaleNormal="110" workbookViewId="0">
      <selection activeCell="C27" sqref="C27"/>
    </sheetView>
  </sheetViews>
  <sheetFormatPr defaultRowHeight="12.75"/>
  <cols>
    <col min="1" max="1" width="30" customWidth="1"/>
    <col min="2" max="5" width="14.5703125" customWidth="1"/>
    <col min="7" max="7" width="10.140625" customWidth="1"/>
    <col min="8" max="8" width="15.42578125" customWidth="1"/>
    <col min="9" max="9" width="10.140625" customWidth="1"/>
  </cols>
  <sheetData>
    <row r="1" spans="1:6" ht="18">
      <c r="A1" s="1" t="s">
        <v>0</v>
      </c>
      <c r="E1" s="2"/>
    </row>
    <row r="2" spans="1:6" ht="18">
      <c r="A2" s="3"/>
      <c r="E2" s="2"/>
    </row>
    <row r="3" spans="1:6" ht="46.5" customHeight="1">
      <c r="A3" s="420" t="s">
        <v>1</v>
      </c>
      <c r="B3" s="420"/>
      <c r="C3" s="420"/>
      <c r="D3" s="420"/>
      <c r="E3" s="420"/>
    </row>
    <row r="4" spans="1:6">
      <c r="A4" s="139" t="s">
        <v>2</v>
      </c>
      <c r="B4" s="5"/>
      <c r="C4" s="5"/>
      <c r="D4" s="5"/>
      <c r="E4" s="6"/>
    </row>
    <row r="5" spans="1:6" ht="31.5" customHeight="1">
      <c r="A5" s="470" t="s">
        <v>76</v>
      </c>
      <c r="B5" s="470"/>
      <c r="C5" s="470"/>
      <c r="D5" s="470"/>
      <c r="E5" s="470"/>
    </row>
    <row r="6" spans="1:6" ht="20.25" customHeight="1">
      <c r="A6" s="140" t="s">
        <v>3</v>
      </c>
      <c r="B6" s="422" t="s">
        <v>77</v>
      </c>
      <c r="C6" s="422"/>
      <c r="D6" s="422"/>
      <c r="E6" s="422"/>
    </row>
    <row r="7" spans="1:6" ht="15">
      <c r="A7" s="141"/>
      <c r="B7" s="9"/>
      <c r="C7" s="9"/>
      <c r="D7" s="9"/>
      <c r="E7" s="9"/>
    </row>
    <row r="8" spans="1:6" ht="14.25" customHeight="1">
      <c r="A8" s="10" t="s">
        <v>4</v>
      </c>
      <c r="B8" s="5"/>
      <c r="C8" s="5"/>
      <c r="D8" s="11" t="s">
        <v>5</v>
      </c>
      <c r="E8" s="257">
        <v>2017</v>
      </c>
    </row>
    <row r="9" spans="1:6" ht="81" customHeight="1" thickBot="1">
      <c r="A9" s="436" t="s">
        <v>6</v>
      </c>
      <c r="B9" s="436"/>
      <c r="C9" s="436"/>
      <c r="D9" s="436"/>
      <c r="E9" s="436"/>
    </row>
    <row r="10" spans="1:6" ht="13.5" thickBot="1">
      <c r="A10" s="437" t="s">
        <v>7</v>
      </c>
      <c r="B10" s="433" t="s">
        <v>8</v>
      </c>
      <c r="C10" s="433"/>
      <c r="D10" s="433"/>
      <c r="E10" s="433"/>
    </row>
    <row r="11" spans="1:6" ht="13.5" thickBot="1">
      <c r="A11" s="437"/>
      <c r="B11" s="438" t="s">
        <v>9</v>
      </c>
      <c r="C11" s="438"/>
      <c r="D11" s="438"/>
      <c r="E11" s="438"/>
    </row>
    <row r="12" spans="1:6" ht="33.75" customHeight="1" thickBot="1">
      <c r="A12" s="437"/>
      <c r="B12" s="13" t="s">
        <v>10</v>
      </c>
      <c r="C12" s="14" t="s">
        <v>11</v>
      </c>
      <c r="D12" s="14" t="s">
        <v>12</v>
      </c>
      <c r="E12" s="15" t="s">
        <v>13</v>
      </c>
    </row>
    <row r="13" spans="1:6">
      <c r="A13" s="16" t="s">
        <v>14</v>
      </c>
      <c r="B13" s="17">
        <v>0</v>
      </c>
      <c r="C13" s="18">
        <v>4.0599999999999996</v>
      </c>
      <c r="D13" s="18">
        <v>7.31</v>
      </c>
      <c r="E13" s="19">
        <v>6.49</v>
      </c>
      <c r="F13" s="20">
        <f t="shared" ref="F13:F24" si="0">COUNT(B13:E13)</f>
        <v>4</v>
      </c>
    </row>
    <row r="14" spans="1:6">
      <c r="A14" s="21" t="s">
        <v>15</v>
      </c>
      <c r="B14" s="22">
        <v>0</v>
      </c>
      <c r="C14" s="23">
        <v>4.0599999999999996</v>
      </c>
      <c r="D14" s="23">
        <v>6.44</v>
      </c>
      <c r="E14" s="24">
        <v>6.44</v>
      </c>
      <c r="F14" s="20">
        <f t="shared" si="0"/>
        <v>4</v>
      </c>
    </row>
    <row r="15" spans="1:6">
      <c r="A15" s="21" t="s">
        <v>16</v>
      </c>
      <c r="B15" s="22">
        <v>0</v>
      </c>
      <c r="C15" s="23">
        <v>4.0599999999999996</v>
      </c>
      <c r="D15" s="23">
        <v>6.31</v>
      </c>
      <c r="E15" s="24">
        <v>6.49</v>
      </c>
      <c r="F15" s="20">
        <f t="shared" si="0"/>
        <v>4</v>
      </c>
    </row>
    <row r="16" spans="1:6">
      <c r="A16" s="21" t="s">
        <v>17</v>
      </c>
      <c r="B16" s="22">
        <v>0</v>
      </c>
      <c r="C16" s="23">
        <v>4.0599999999999996</v>
      </c>
      <c r="D16" s="23">
        <v>6.61</v>
      </c>
      <c r="E16" s="24">
        <v>6.48</v>
      </c>
      <c r="F16" s="20">
        <f t="shared" si="0"/>
        <v>4</v>
      </c>
    </row>
    <row r="17" spans="1:6">
      <c r="A17" s="21" t="s">
        <v>18</v>
      </c>
      <c r="B17" s="22">
        <v>0</v>
      </c>
      <c r="C17" s="23">
        <v>4.0599999999999996</v>
      </c>
      <c r="D17" s="23">
        <v>7.31</v>
      </c>
      <c r="E17" s="24">
        <v>6.49</v>
      </c>
      <c r="F17" s="20">
        <f t="shared" si="0"/>
        <v>4</v>
      </c>
    </row>
    <row r="18" spans="1:6">
      <c r="A18" s="21" t="s">
        <v>19</v>
      </c>
      <c r="B18" s="22">
        <v>0</v>
      </c>
      <c r="C18" s="23">
        <v>3.83</v>
      </c>
      <c r="D18" s="23">
        <v>7.31</v>
      </c>
      <c r="E18" s="24">
        <v>5.9</v>
      </c>
      <c r="F18" s="20">
        <f t="shared" si="0"/>
        <v>4</v>
      </c>
    </row>
    <row r="19" spans="1:6">
      <c r="A19" s="21" t="s">
        <v>20</v>
      </c>
      <c r="B19" s="22">
        <v>0</v>
      </c>
      <c r="C19" s="23">
        <v>3.09</v>
      </c>
      <c r="D19" s="23">
        <v>7.28</v>
      </c>
      <c r="E19" s="24">
        <v>5.39</v>
      </c>
      <c r="F19" s="20">
        <f t="shared" si="0"/>
        <v>4</v>
      </c>
    </row>
    <row r="20" spans="1:6">
      <c r="A20" s="21" t="s">
        <v>21</v>
      </c>
      <c r="B20" s="22">
        <v>0</v>
      </c>
      <c r="C20" s="23">
        <v>3.09</v>
      </c>
      <c r="D20" s="23">
        <v>6.63</v>
      </c>
      <c r="E20" s="24">
        <v>5.38</v>
      </c>
      <c r="F20" s="20">
        <f t="shared" si="0"/>
        <v>4</v>
      </c>
    </row>
    <row r="21" spans="1:6">
      <c r="A21" s="21" t="s">
        <v>22</v>
      </c>
      <c r="B21" s="22">
        <v>0</v>
      </c>
      <c r="C21" s="23">
        <v>3.58</v>
      </c>
      <c r="D21" s="23">
        <v>4.66</v>
      </c>
      <c r="E21" s="24">
        <v>7.41</v>
      </c>
      <c r="F21" s="20">
        <f t="shared" si="0"/>
        <v>4</v>
      </c>
    </row>
    <row r="22" spans="1:6">
      <c r="A22" s="21" t="s">
        <v>23</v>
      </c>
      <c r="B22" s="22">
        <v>0</v>
      </c>
      <c r="C22" s="23">
        <v>3.55</v>
      </c>
      <c r="D22" s="23">
        <v>4.66</v>
      </c>
      <c r="E22" s="24">
        <v>6.7</v>
      </c>
      <c r="F22" s="20">
        <f t="shared" si="0"/>
        <v>4</v>
      </c>
    </row>
    <row r="23" spans="1:6">
      <c r="A23" s="21" t="s">
        <v>24</v>
      </c>
      <c r="B23" s="22">
        <v>0</v>
      </c>
      <c r="C23" s="23">
        <v>3.58</v>
      </c>
      <c r="D23" s="23">
        <v>4.66</v>
      </c>
      <c r="E23" s="24">
        <v>7.41</v>
      </c>
      <c r="F23" s="20">
        <f t="shared" si="0"/>
        <v>4</v>
      </c>
    </row>
    <row r="24" spans="1:6" ht="13.5" thickBot="1">
      <c r="A24" s="25" t="s">
        <v>25</v>
      </c>
      <c r="B24" s="26">
        <v>0</v>
      </c>
      <c r="C24" s="27">
        <v>3.58</v>
      </c>
      <c r="D24" s="27">
        <v>4.66</v>
      </c>
      <c r="E24" s="28">
        <v>6.96</v>
      </c>
      <c r="F24" s="20">
        <f t="shared" si="0"/>
        <v>4</v>
      </c>
    </row>
    <row r="25" spans="1:6" ht="13.5" thickBot="1">
      <c r="A25" s="29"/>
      <c r="B25" s="30"/>
      <c r="C25" s="30"/>
      <c r="D25" s="30"/>
      <c r="E25" s="30"/>
      <c r="F25" s="20"/>
    </row>
    <row r="26" spans="1:6" s="34" customFormat="1">
      <c r="A26" s="31" t="s">
        <v>26</v>
      </c>
      <c r="B26" s="259">
        <f>IF(COUNTIF($F$13:$F$20,"=4")=0,"",+SUMIF($F$13:$F$20,"=4",B13:B20)/COUNTIF($F$13:$F$20,"=4"))</f>
        <v>0</v>
      </c>
      <c r="C26" s="262">
        <v>3.79</v>
      </c>
      <c r="D26" s="262">
        <v>6.9</v>
      </c>
      <c r="E26" s="265">
        <v>6.13</v>
      </c>
      <c r="F26" s="20"/>
    </row>
    <row r="27" spans="1:6" s="34" customFormat="1">
      <c r="A27" s="35" t="s">
        <v>27</v>
      </c>
      <c r="B27" s="260">
        <f>IF(COUNTIF($F$21:$F$24,"=4")=0,"",+SUMIF($F$21:$F$24,"=4",B21:B24)/COUNTIF($F$21:$F$24,"=4"))</f>
        <v>0</v>
      </c>
      <c r="C27" s="263">
        <v>3.57</v>
      </c>
      <c r="D27" s="263">
        <v>4.66</v>
      </c>
      <c r="E27" s="266">
        <v>7.12</v>
      </c>
      <c r="F27" s="20"/>
    </row>
    <row r="28" spans="1:6" ht="13.5" thickBot="1">
      <c r="A28" s="38" t="s">
        <v>28</v>
      </c>
      <c r="B28" s="261">
        <f>IF(COUNTIF($F$13:$F$24,"=4")=0,"",+SUMIF($F$13:$F$24,"=4",B13:B24)/COUNTIF($F$13:$F$24,"=4"))</f>
        <v>0</v>
      </c>
      <c r="C28" s="264">
        <v>3.72</v>
      </c>
      <c r="D28" s="264">
        <v>6.15</v>
      </c>
      <c r="E28" s="267">
        <v>6.46</v>
      </c>
      <c r="F28" s="20"/>
    </row>
    <row r="29" spans="1:6">
      <c r="A29" s="41"/>
    </row>
    <row r="30" spans="1:6" ht="12.75" customHeight="1">
      <c r="A30" s="431" t="s">
        <v>29</v>
      </c>
      <c r="B30" s="431"/>
      <c r="C30" s="431"/>
      <c r="D30" s="431"/>
      <c r="E30" s="431"/>
    </row>
    <row r="31" spans="1:6" ht="24" customHeight="1">
      <c r="A31" s="431"/>
      <c r="B31" s="431"/>
      <c r="C31" s="431"/>
      <c r="D31" s="431"/>
      <c r="E31" s="431"/>
    </row>
    <row r="32" spans="1:6" ht="13.5" thickBot="1">
      <c r="A32" s="42"/>
      <c r="B32" s="42"/>
      <c r="C32" s="42"/>
      <c r="D32" s="42"/>
      <c r="E32" s="42"/>
    </row>
    <row r="33" spans="1:9" ht="12.75" customHeight="1" thickBot="1">
      <c r="A33" s="432" t="s">
        <v>30</v>
      </c>
      <c r="B33" s="433" t="s">
        <v>9</v>
      </c>
      <c r="C33" s="433"/>
      <c r="D33" s="433"/>
      <c r="E33" s="433"/>
    </row>
    <row r="34" spans="1:9" ht="24.75" thickBot="1">
      <c r="A34" s="432"/>
      <c r="B34" s="43" t="s">
        <v>10</v>
      </c>
      <c r="C34" s="44" t="s">
        <v>11</v>
      </c>
      <c r="D34" s="44" t="s">
        <v>12</v>
      </c>
      <c r="E34" s="45" t="s">
        <v>13</v>
      </c>
    </row>
    <row r="35" spans="1:9" ht="26.25" customHeight="1">
      <c r="A35" s="46" t="s">
        <v>31</v>
      </c>
      <c r="B35" s="47">
        <v>0</v>
      </c>
      <c r="C35" s="48">
        <v>144813.85999999999</v>
      </c>
      <c r="D35" s="48">
        <v>344509.86</v>
      </c>
      <c r="E35" s="84">
        <v>344568.27</v>
      </c>
    </row>
    <row r="36" spans="1:9" ht="15" customHeight="1">
      <c r="A36" s="49" t="s">
        <v>32</v>
      </c>
      <c r="B36" s="50">
        <v>0</v>
      </c>
      <c r="C36" s="51">
        <v>104131.57</v>
      </c>
      <c r="D36" s="51">
        <v>188025.7</v>
      </c>
      <c r="E36" s="52">
        <v>240588.44</v>
      </c>
      <c r="F36" s="53"/>
      <c r="G36" s="53"/>
      <c r="H36" s="53"/>
      <c r="I36" s="53"/>
    </row>
    <row r="37" spans="1:9" ht="48" thickBot="1">
      <c r="A37" s="54" t="s">
        <v>33</v>
      </c>
      <c r="B37" s="55">
        <v>0</v>
      </c>
      <c r="C37" s="56">
        <v>40682.29</v>
      </c>
      <c r="D37" s="56">
        <v>156484.16</v>
      </c>
      <c r="E37" s="85">
        <v>103979.83</v>
      </c>
      <c r="F37" s="53"/>
      <c r="G37" s="53"/>
      <c r="H37" s="53"/>
      <c r="I37" s="53"/>
    </row>
    <row r="38" spans="1:9">
      <c r="A38" s="57" t="s">
        <v>34</v>
      </c>
      <c r="B38" s="58"/>
      <c r="C38" s="59"/>
      <c r="D38" s="59"/>
      <c r="E38" s="60"/>
      <c r="F38" s="53"/>
      <c r="G38" s="53"/>
      <c r="H38" s="53"/>
      <c r="I38" s="53"/>
    </row>
    <row r="39" spans="1:9">
      <c r="A39" s="61" t="s">
        <v>35</v>
      </c>
      <c r="B39" s="62">
        <v>0</v>
      </c>
      <c r="C39" s="63">
        <v>14265.8</v>
      </c>
      <c r="D39" s="63">
        <v>36125.519999999997</v>
      </c>
      <c r="E39" s="77">
        <v>42036.15</v>
      </c>
      <c r="F39" s="53"/>
      <c r="G39" s="53"/>
      <c r="H39" s="53"/>
      <c r="I39" s="53"/>
    </row>
    <row r="40" spans="1:9" ht="25.5">
      <c r="A40" s="61" t="s">
        <v>36</v>
      </c>
      <c r="B40" s="62">
        <v>0</v>
      </c>
      <c r="C40" s="63">
        <v>0</v>
      </c>
      <c r="D40" s="63">
        <v>23100</v>
      </c>
      <c r="E40" s="77">
        <v>3700</v>
      </c>
      <c r="F40" s="53"/>
      <c r="G40" s="53"/>
      <c r="H40" s="53"/>
      <c r="I40" s="53"/>
    </row>
    <row r="41" spans="1:9">
      <c r="A41" s="61" t="s">
        <v>37</v>
      </c>
      <c r="B41" s="62">
        <v>0</v>
      </c>
      <c r="C41" s="63">
        <v>0</v>
      </c>
      <c r="D41" s="63">
        <v>550.53</v>
      </c>
      <c r="E41" s="77">
        <v>254.67</v>
      </c>
      <c r="F41" s="53"/>
      <c r="G41" s="53"/>
      <c r="H41" s="53"/>
      <c r="I41" s="53"/>
    </row>
    <row r="42" spans="1:9">
      <c r="A42" s="61" t="s">
        <v>38</v>
      </c>
      <c r="B42" s="62">
        <v>0</v>
      </c>
      <c r="C42" s="63">
        <v>1257.46</v>
      </c>
      <c r="D42" s="63">
        <v>2431.87</v>
      </c>
      <c r="E42" s="77">
        <v>2358.35</v>
      </c>
      <c r="F42" s="53"/>
      <c r="G42" s="53"/>
      <c r="H42" s="53"/>
      <c r="I42" s="53"/>
    </row>
    <row r="43" spans="1:9" ht="25.5">
      <c r="A43" s="61" t="s">
        <v>39</v>
      </c>
      <c r="B43" s="62">
        <v>0</v>
      </c>
      <c r="C43" s="63">
        <v>0</v>
      </c>
      <c r="D43" s="63">
        <v>0</v>
      </c>
      <c r="E43" s="77">
        <v>0</v>
      </c>
      <c r="F43" s="53"/>
      <c r="G43" s="53"/>
      <c r="H43" s="53"/>
      <c r="I43" s="53"/>
    </row>
    <row r="44" spans="1:9">
      <c r="A44" s="61" t="s">
        <v>40</v>
      </c>
      <c r="B44" s="62">
        <v>0</v>
      </c>
      <c r="C44" s="63">
        <v>0</v>
      </c>
      <c r="D44" s="63">
        <v>0</v>
      </c>
      <c r="E44" s="77">
        <v>892.47</v>
      </c>
      <c r="F44" s="53"/>
      <c r="G44" s="53"/>
      <c r="H44" s="53"/>
      <c r="I44" s="53"/>
    </row>
    <row r="45" spans="1:9">
      <c r="A45" s="61" t="s">
        <v>41</v>
      </c>
      <c r="B45" s="62">
        <v>0</v>
      </c>
      <c r="C45" s="63">
        <v>0</v>
      </c>
      <c r="D45" s="63">
        <v>0</v>
      </c>
      <c r="E45" s="77">
        <v>0</v>
      </c>
      <c r="F45" s="53"/>
      <c r="G45" s="53"/>
      <c r="H45" s="53"/>
      <c r="I45" s="53"/>
    </row>
    <row r="46" spans="1:9">
      <c r="A46" s="61" t="s">
        <v>42</v>
      </c>
      <c r="B46" s="62">
        <v>0</v>
      </c>
      <c r="C46" s="63">
        <v>0</v>
      </c>
      <c r="D46" s="63">
        <v>0</v>
      </c>
      <c r="E46" s="77">
        <v>0</v>
      </c>
      <c r="F46" s="53"/>
      <c r="G46" s="53"/>
      <c r="H46" s="53"/>
      <c r="I46" s="53"/>
    </row>
    <row r="47" spans="1:9" ht="25.5">
      <c r="A47" s="61" t="s">
        <v>43</v>
      </c>
      <c r="B47" s="62">
        <v>0</v>
      </c>
      <c r="C47" s="63">
        <v>0</v>
      </c>
      <c r="D47" s="63">
        <v>0</v>
      </c>
      <c r="E47" s="77">
        <v>0</v>
      </c>
      <c r="F47" s="53"/>
      <c r="G47" s="53"/>
      <c r="H47" s="53"/>
      <c r="I47" s="53"/>
    </row>
    <row r="48" spans="1:9">
      <c r="A48" s="61" t="s">
        <v>44</v>
      </c>
      <c r="B48" s="62">
        <v>0</v>
      </c>
      <c r="C48" s="63">
        <v>1282.75</v>
      </c>
      <c r="D48" s="63">
        <v>12060</v>
      </c>
      <c r="E48" s="77">
        <v>2262.19</v>
      </c>
      <c r="F48" s="53"/>
      <c r="G48" s="53"/>
      <c r="H48" s="53"/>
      <c r="I48" s="53"/>
    </row>
    <row r="49" spans="1:9">
      <c r="A49" s="61" t="s">
        <v>45</v>
      </c>
      <c r="B49" s="62">
        <v>0</v>
      </c>
      <c r="C49" s="63">
        <v>0</v>
      </c>
      <c r="D49" s="63">
        <v>0</v>
      </c>
      <c r="E49" s="77">
        <v>0</v>
      </c>
      <c r="F49" s="53"/>
      <c r="G49" s="53"/>
      <c r="H49" s="53"/>
      <c r="I49" s="53"/>
    </row>
    <row r="50" spans="1:9">
      <c r="A50" s="61" t="s">
        <v>46</v>
      </c>
      <c r="B50" s="62">
        <v>0</v>
      </c>
      <c r="C50" s="63">
        <v>0</v>
      </c>
      <c r="D50" s="63">
        <v>0</v>
      </c>
      <c r="E50" s="77">
        <v>0</v>
      </c>
      <c r="F50" s="53"/>
      <c r="G50" s="53"/>
      <c r="H50" s="53"/>
      <c r="I50" s="53"/>
    </row>
    <row r="51" spans="1:9" ht="25.5">
      <c r="A51" s="61" t="s">
        <v>47</v>
      </c>
      <c r="B51" s="62">
        <v>0</v>
      </c>
      <c r="C51" s="63">
        <v>2070.08</v>
      </c>
      <c r="D51" s="63">
        <v>7428.49</v>
      </c>
      <c r="E51" s="77">
        <v>7946.85</v>
      </c>
      <c r="F51" s="53"/>
      <c r="G51" s="53"/>
      <c r="H51" s="53"/>
      <c r="I51" s="53"/>
    </row>
    <row r="52" spans="1:9">
      <c r="A52" s="61" t="s">
        <v>48</v>
      </c>
      <c r="B52" s="62">
        <v>0</v>
      </c>
      <c r="C52" s="63">
        <v>0</v>
      </c>
      <c r="D52" s="63">
        <v>0</v>
      </c>
      <c r="E52" s="77">
        <v>0</v>
      </c>
      <c r="F52" s="53"/>
      <c r="G52" s="53"/>
      <c r="H52" s="53"/>
      <c r="I52" s="53"/>
    </row>
    <row r="53" spans="1:9">
      <c r="A53" s="61" t="s">
        <v>49</v>
      </c>
      <c r="B53" s="62">
        <v>0</v>
      </c>
      <c r="C53" s="63">
        <v>0</v>
      </c>
      <c r="D53" s="63">
        <v>0</v>
      </c>
      <c r="E53" s="77">
        <v>2891.52</v>
      </c>
      <c r="F53" s="53"/>
      <c r="G53" s="53"/>
      <c r="H53" s="53"/>
      <c r="I53" s="53"/>
    </row>
    <row r="54" spans="1:9" ht="25.5">
      <c r="A54" s="61" t="s">
        <v>50</v>
      </c>
      <c r="B54" s="62">
        <v>0</v>
      </c>
      <c r="C54" s="63">
        <v>875</v>
      </c>
      <c r="D54" s="63">
        <v>2575</v>
      </c>
      <c r="E54" s="77">
        <v>5310</v>
      </c>
      <c r="F54" s="53"/>
      <c r="G54" s="53"/>
      <c r="H54" s="53"/>
      <c r="I54" s="53"/>
    </row>
    <row r="55" spans="1:9">
      <c r="A55" s="61" t="s">
        <v>51</v>
      </c>
      <c r="B55" s="62">
        <v>0</v>
      </c>
      <c r="C55" s="63">
        <v>0</v>
      </c>
      <c r="D55" s="63">
        <v>0</v>
      </c>
      <c r="E55" s="77">
        <v>0</v>
      </c>
      <c r="F55" s="53"/>
      <c r="G55" s="53"/>
      <c r="H55" s="53"/>
      <c r="I55" s="53"/>
    </row>
    <row r="56" spans="1:9" ht="25.5">
      <c r="A56" s="61" t="s">
        <v>52</v>
      </c>
      <c r="B56" s="62">
        <v>0</v>
      </c>
      <c r="C56" s="63">
        <v>0</v>
      </c>
      <c r="D56" s="63">
        <v>10565.07</v>
      </c>
      <c r="E56" s="77">
        <v>0</v>
      </c>
      <c r="F56" s="53"/>
      <c r="G56" s="53"/>
      <c r="H56" s="53"/>
      <c r="I56" s="53"/>
    </row>
    <row r="57" spans="1:9" ht="38.25">
      <c r="A57" s="61" t="s">
        <v>53</v>
      </c>
      <c r="B57" s="62">
        <v>0</v>
      </c>
      <c r="C57" s="63">
        <v>0</v>
      </c>
      <c r="D57" s="63">
        <v>16086</v>
      </c>
      <c r="E57" s="77">
        <v>0</v>
      </c>
      <c r="F57" s="53"/>
      <c r="G57" s="53"/>
      <c r="H57" s="53"/>
      <c r="I57" s="53"/>
    </row>
    <row r="58" spans="1:9" ht="38.25">
      <c r="A58" s="61" t="s">
        <v>54</v>
      </c>
      <c r="B58" s="62">
        <v>0</v>
      </c>
      <c r="C58" s="63">
        <v>0</v>
      </c>
      <c r="D58" s="63">
        <v>0</v>
      </c>
      <c r="E58" s="77">
        <v>0</v>
      </c>
      <c r="F58" s="53"/>
      <c r="G58" s="53"/>
      <c r="H58" s="53"/>
      <c r="I58" s="53"/>
    </row>
    <row r="59" spans="1:9" ht="37.5" customHeight="1">
      <c r="A59" s="61" t="s">
        <v>55</v>
      </c>
      <c r="B59" s="62">
        <v>0</v>
      </c>
      <c r="C59" s="63">
        <v>8849.35</v>
      </c>
      <c r="D59" s="63">
        <v>14381.48</v>
      </c>
      <c r="E59" s="77">
        <v>10627.57</v>
      </c>
      <c r="F59" s="53"/>
      <c r="G59" s="53"/>
      <c r="H59" s="53"/>
      <c r="I59" s="53"/>
    </row>
    <row r="60" spans="1:9" ht="15.75" customHeight="1" thickBot="1">
      <c r="A60" s="64" t="s">
        <v>56</v>
      </c>
      <c r="B60" s="65">
        <v>0</v>
      </c>
      <c r="C60" s="66">
        <v>12081.85</v>
      </c>
      <c r="D60" s="66">
        <v>31180.2</v>
      </c>
      <c r="E60" s="78">
        <v>25700.06</v>
      </c>
      <c r="F60" s="53"/>
      <c r="G60" s="53"/>
      <c r="H60" s="53"/>
      <c r="I60" s="53"/>
    </row>
    <row r="63" spans="1:9">
      <c r="A63" s="67" t="s">
        <v>154</v>
      </c>
      <c r="D63" s="198" t="s">
        <v>58</v>
      </c>
    </row>
    <row r="64" spans="1:9">
      <c r="A64" s="199" t="s">
        <v>59</v>
      </c>
      <c r="D64" s="139" t="s">
        <v>60</v>
      </c>
    </row>
  </sheetData>
  <sheetProtection selectLockedCells="1" selectUnlockedCells="1"/>
  <protectedRanges>
    <protectedRange password="C450" sqref="A8" name="Zakres1_1"/>
  </protectedRanges>
  <mergeCells count="10">
    <mergeCell ref="A30:E31"/>
    <mergeCell ref="A33:A34"/>
    <mergeCell ref="B33:E33"/>
    <mergeCell ref="A3:E3"/>
    <mergeCell ref="A5:E5"/>
    <mergeCell ref="B6:E6"/>
    <mergeCell ref="A9:E9"/>
    <mergeCell ref="A10:A12"/>
    <mergeCell ref="B10:E10"/>
    <mergeCell ref="B11:E11"/>
  </mergeCells>
  <phoneticPr fontId="13" type="noConversion"/>
  <conditionalFormatting sqref="A13:A24">
    <cfRule type="expression" dxfId="13" priority="1" stopIfTrue="1">
      <formula>AND(F13&gt;0,F13&lt;4)</formula>
    </cfRule>
    <cfRule type="expression" dxfId="12" priority="2" stopIfTrue="1">
      <formula>(F13=4)</formula>
    </cfRule>
  </conditionalFormatting>
  <dataValidations disablePrompts="1" count="1">
    <dataValidation type="whole" operator="greaterThan" allowBlank="1" showErrorMessage="1" errorTitle="błąd danych" error="należy wpisać dane liczbowe" sqref="E8">
      <formula1>2008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12</vt:i4>
      </vt:variant>
    </vt:vector>
  </HeadingPairs>
  <TitlesOfParts>
    <vt:vector size="31" baseType="lpstr">
      <vt:lpstr>Zał nr 2 do uchwały</vt:lpstr>
      <vt:lpstr>Zbiorczo</vt:lpstr>
      <vt:lpstr>DWDz Szkl.Por</vt:lpstr>
      <vt:lpstr>MOW Szkl.Por</vt:lpstr>
      <vt:lpstr>PPPP Kowary</vt:lpstr>
      <vt:lpstr>PPP Szkl.Por.</vt:lpstr>
      <vt:lpstr>ZSO iMS Szklarska Por.</vt:lpstr>
      <vt:lpstr>ZSS Miłków</vt:lpstr>
      <vt:lpstr>ZST i L Piechowice</vt:lpstr>
      <vt:lpstr>Dom Dziecka Sz.Por.</vt:lpstr>
      <vt:lpstr>ZSO Kowary</vt:lpstr>
      <vt:lpstr>Arkusz2</vt:lpstr>
      <vt:lpstr>szkoła</vt:lpstr>
      <vt:lpstr>stażysta</vt:lpstr>
      <vt:lpstr>kontraktowy</vt:lpstr>
      <vt:lpstr>mianowany</vt:lpstr>
      <vt:lpstr>dyplomowany</vt:lpstr>
      <vt:lpstr>Arkusz1</vt:lpstr>
      <vt:lpstr>Wzór</vt:lpstr>
      <vt:lpstr>__xlnm_Print_Area_14</vt:lpstr>
      <vt:lpstr>__xlnm_Print_Area_15</vt:lpstr>
      <vt:lpstr>__xlnm_Print_Area_16</vt:lpstr>
      <vt:lpstr>__xlnm_Print_Area_17</vt:lpstr>
      <vt:lpstr>__xlnm_Print_Area_18</vt:lpstr>
      <vt:lpstr>dyplomowany!Obszar_wydruku</vt:lpstr>
      <vt:lpstr>kontraktowy!Obszar_wydruku</vt:lpstr>
      <vt:lpstr>mianowany!Obszar_wydruku</vt:lpstr>
      <vt:lpstr>stażysta!Obszar_wydruku</vt:lpstr>
      <vt:lpstr>szkoła!Obszar_wydruku</vt:lpstr>
      <vt:lpstr>'Zał nr 2 do uchwały'!Obszar_wydruku</vt:lpstr>
      <vt:lpstr>Zbiorczo!Obszar_wydruku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U. Urban</cp:lastModifiedBy>
  <cp:lastPrinted>2018-01-22T07:45:22Z</cp:lastPrinted>
  <dcterms:created xsi:type="dcterms:W3CDTF">2017-10-16T06:43:02Z</dcterms:created>
  <dcterms:modified xsi:type="dcterms:W3CDTF">2018-01-24T11:13:25Z</dcterms:modified>
</cp:coreProperties>
</file>